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5480" windowHeight="11340" activeTab="0"/>
  </bookViews>
  <sheets>
    <sheet name="Отчет_лист 1" sheetId="1" r:id="rId1"/>
    <sheet name="Отчет_лист 2" sheetId="2" r:id="rId2"/>
  </sheets>
  <definedNames>
    <definedName name="sub_10004" localSheetId="0">'Отчет_лист 1'!#REF!</definedName>
    <definedName name="sub_10006" localSheetId="0">'Отчет_лист 1'!#REF!</definedName>
    <definedName name="sub_10008" localSheetId="0">'Отчет_лист 1'!#REF!</definedName>
    <definedName name="_xlnm.Print_Titles" localSheetId="0">'Отчет_лист 1'!$9:$10</definedName>
    <definedName name="_xlnm.Print_Titles" localSheetId="1">'Отчет_лист 2'!$3:$4</definedName>
    <definedName name="_xlnm.Print_Area" localSheetId="0">'Отчет_лист 1'!$A$1:$K$99</definedName>
    <definedName name="_xlnm.Print_Area" localSheetId="1">'Отчет_лист 2'!$A$1:$G$78</definedName>
  </definedNames>
  <calcPr fullCalcOnLoad="1"/>
</workbook>
</file>

<file path=xl/sharedStrings.xml><?xml version="1.0" encoding="utf-8"?>
<sst xmlns="http://schemas.openxmlformats.org/spreadsheetml/2006/main" count="520" uniqueCount="198">
  <si>
    <t>ОТЧЕТ</t>
  </si>
  <si>
    <t>ЗАКАЗЧИК:</t>
  </si>
  <si>
    <t>№ п/п</t>
  </si>
  <si>
    <t>Плановое значение целевого показателя (индикатора)</t>
  </si>
  <si>
    <t>Фактическое значение целевого показателя (индикатора)</t>
  </si>
  <si>
    <t>Итого:</t>
  </si>
  <si>
    <t>-</t>
  </si>
  <si>
    <t xml:space="preserve">Наименование и содержание 
мероприятия                          
                                                          </t>
  </si>
  <si>
    <t>Плановый объем расходов на программное мероприятие, тыс.руб.</t>
  </si>
  <si>
    <t>Фактический объем расходов на программное мероприятие, тыс.руб.</t>
  </si>
  <si>
    <t>Таблица 1.  ОЦЕНКА ЭФФЕКТИВНОСТИ РЕАЛИЗАЦИИ  ПРОГРАММЫ</t>
  </si>
  <si>
    <t>Абсолютное отклонение значений целевых показателей (индикаторов),
гр.5 – гр.4</t>
  </si>
  <si>
    <t>Наименование мероприятия / Наименование целевого показателя (индикатора)</t>
  </si>
  <si>
    <t>Ед.
изм.</t>
  </si>
  <si>
    <t xml:space="preserve">Ответственный исполнитель, соисполнитель </t>
  </si>
  <si>
    <t>Источник финансирования</t>
  </si>
  <si>
    <t>Таблица 2. ФАКТИЧЕСКИЙ ОБЪЕМ ФИНАНСИРОВАНИЯ РАСХОДОВ НА РЕАЛИЗАЦИЮ ПРОГРАММЫ</t>
  </si>
  <si>
    <t>Общий объем  расходов</t>
  </si>
  <si>
    <t>2015
факт</t>
  </si>
  <si>
    <t>Уровень достижения результата, %, 
гр. 5 / гр. 4</t>
  </si>
  <si>
    <t>шт.</t>
  </si>
  <si>
    <t>Фактический объем расходов на реализацию мероприятий программы по годам (тыс.руб.), в т.ч.</t>
  </si>
  <si>
    <r>
      <t>Эффективность реализации программы в целом (Э</t>
    </r>
    <r>
      <rPr>
        <b/>
        <i/>
        <vertAlign val="subscript"/>
        <sz val="16"/>
        <rFont val="Times New Roman"/>
        <family val="1"/>
      </rPr>
      <t>Пр</t>
    </r>
    <r>
      <rPr>
        <b/>
        <sz val="16"/>
        <rFont val="Times New Roman"/>
        <family val="1"/>
      </rPr>
      <t>), %</t>
    </r>
  </si>
  <si>
    <t>Абсолютное отклонение в объемах расходов на программное мероприятие,
 тыс.руб.
(гр.9 – гр.8)</t>
  </si>
  <si>
    <t>УПРАВЛЕНИЕ ОБРАЗОВАНИЯ АДМИНИСТРАЦИИ ГОРОДА ОРЕНБУРГА</t>
  </si>
  <si>
    <t>Обеспечение дошкольного образования и осуществление присмотра и ухода за детьми /</t>
  </si>
  <si>
    <t>чел.</t>
  </si>
  <si>
    <t>Обеспечение начального общего, основного общего, среднего общего и дополнительного образования /</t>
  </si>
  <si>
    <t>тыс.чел.</t>
  </si>
  <si>
    <t>2.1.</t>
  </si>
  <si>
    <t>2.2.</t>
  </si>
  <si>
    <t>2.3.</t>
  </si>
  <si>
    <t>Проведение мероприятий по формированию в ОБО условий для инклюзивного образования детей-инвалидов, предусматривающих универсальную безбарьерную среду / Количество ОБО, в которых сформирована универсальная безбарьерная среда, позволяющая обеспечить совместное обучение детей-инвалидов и лиц, не имеющих нарушений развития</t>
  </si>
  <si>
    <t>3.1.</t>
  </si>
  <si>
    <t>Обеспечение отдыха, оздоровление детей в каникулярное время и оказание методической, психолого-педагогической помощи/</t>
  </si>
  <si>
    <t>ед.</t>
  </si>
  <si>
    <t>3.2.</t>
  </si>
  <si>
    <t>Улучшение технического состояния зданий муниципальных загородных детских оздоровительных лагерей и (или) их территорий (проектные, экспертные, ремонтные, монтажные, противоаварийные, восстановительные, строительные работы, реконструкция зданий, благоустройство территории, приобретение строительных материалов и прочие расходы, направленные на улучшение технического состояния зданий муниципальных загородных детских оздоровительных лагерей и их территорий) / Количество лагерей, в которых улучшено техническое состояние зданий и (или) их территорий</t>
  </si>
  <si>
    <t>3.3.</t>
  </si>
  <si>
    <t>1.</t>
  </si>
  <si>
    <t>2.</t>
  </si>
  <si>
    <t>/ численность детей, которым предоставлена возможность получения дошкольного образования</t>
  </si>
  <si>
    <t>/ количество муниципальных дошкольных образовательных организаций</t>
  </si>
  <si>
    <t>/ численность педагогических работников дошкольных образовательных организаций, прошедших повышение квалификации и (или) профессиональную переподготовку</t>
  </si>
  <si>
    <t>Уровень освоения финансовых средств на программное мероприятие,
%, гр. 9 / гр. 8</t>
  </si>
  <si>
    <t>УО, ДОО, ОБО</t>
  </si>
  <si>
    <t>Обеспечение дошкольного образования и осуществление присмотра и ухода за детьми</t>
  </si>
  <si>
    <t>Обеспечение начального общего, основного общего, среднего общего и дополнительного образования</t>
  </si>
  <si>
    <t>Проведение мероприятий по формированию в ОБО условий для инклюзивного образования детей-инвалидов, предусматривающих универсальную безбарьерную среду</t>
  </si>
  <si>
    <t>Управление в сфере образования города Оренбурга и обеспечение финансово-хозяйственной деятельности муниципальных организаций, подведомственных УО</t>
  </si>
  <si>
    <t>/ численность детей, которым предоставлена возможность получать услуги начального общего, основного общего, среднего общего и дополнительного образования</t>
  </si>
  <si>
    <t>/ количество ОО, применяющих программы, соответствующие требованиям стандартов начального общего, основного общего, среднего общего и дополнительного образования</t>
  </si>
  <si>
    <t>/ численность педагогических работников ОО начального общего, основного общего, среднего общего и дополнительного образования детей, прошедших повышение квалификации и (или) профессиональную переподготовку</t>
  </si>
  <si>
    <t>/ количество ОБО и ОДОД, в которых улучшено техническое состояние зданий и (или) их территорий</t>
  </si>
  <si>
    <t>/ численность детей, которым предоставлена возможность получать в каникулярное время услуги отдыха и оздоровления, а также методической, психолого-педагогической помощи</t>
  </si>
  <si>
    <t>/ количество ОО, применяющих программы, соответствующие требованиям стандартов по организации отдыха, оздоровлению детей в каникулярное время и осуществляющих методическую, психолого-педагогическую помощь</t>
  </si>
  <si>
    <t>/ численность организаций, получающих методическую и психолого-педагогическую помощь</t>
  </si>
  <si>
    <t>/ количество детей и подростков, охваченных организованной и безопасной формой отдыха</t>
  </si>
  <si>
    <t>/ повышение качества представляемых образовательных услуг:
а) количество проведеннных методических объединений для руководителей и педагогических работников образовательных организаций</t>
  </si>
  <si>
    <t>/ количество организованных  курсов повышения квалификации для педагогических работников</t>
  </si>
  <si>
    <t>/ б) количество оказанных консультативно-диагностических, коррекционно-развивающих услуг по запросу образовательных организаций</t>
  </si>
  <si>
    <t>Результаты:</t>
  </si>
  <si>
    <t>%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</si>
  <si>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</si>
  <si>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</si>
  <si>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</si>
  <si>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</si>
  <si>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</si>
  <si>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</si>
  <si>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</si>
  <si>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</si>
  <si>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</si>
  <si>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</si>
  <si>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</si>
  <si>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</si>
  <si>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Удельный вес численности организаций, получивших методическую и психолого-педагогическую помощь в общей численности ОО</t>
  </si>
  <si>
    <t>Удельный вес ДОО, применяющих программы, соответствующие требованиям стандартов дошкольного образования в общем объеме ДОО</t>
  </si>
  <si>
    <t>Удельный вес численности педагогических работников ДОО, прошедших повышение квалификации и (или) профессиональную переподготовку в общей численности педагогических работников</t>
  </si>
  <si>
    <t>Отношение среднего балла единого государственного экзамена (в расчете на 1 предмет) в 10 процентах школ с лучшими результатами единого государственного экзамена к среднему баллу единого государственного экзамена (в расчете на 1 предмет) в 10 процентах школ с худшими результатами единого государственного экзамена</t>
  </si>
  <si>
    <t>Удельный вес численности учителей в возрасте до 30 лет в общей численности учителей ОБО</t>
  </si>
  <si>
    <t>Отношение среднемесячной заработной платы педагогических работников ОБО к среднемесячной заработной плате в Оренбургской области</t>
  </si>
  <si>
    <t>Удельный вес ОБО, в которых оценка деятельности их руководителей и основных категорий работников осуществляется на основании показателей эффективности деятельности муниципальных общеобразовательных организаций, в общей численности ОБО</t>
  </si>
  <si>
    <t>Удельный вес численности обучающихся в ОБО, получающих горячее питание, к общей численности обучающихся</t>
  </si>
  <si>
    <t>Удельный вес численности учащихся по программам общего образования, участвующих в олимпиадах и конкурсах различного уровня, в общей численности учащихся по программам общего образования</t>
  </si>
  <si>
    <t>Доля детей, охваченных образовательными программами дополнительного образования детей, в общей численности детей и молодежи в возрасте 5-18 лет</t>
  </si>
  <si>
    <t>Отношение среднемесячной заработной платы педагогических работников ОДОД к среднемесячной заработной плате учителей в Оренбургской области</t>
  </si>
  <si>
    <t>Удельный вес численности педагогических работников ОДОД в возрасте до 35 лет в общей численности педагогических работников ОДОД</t>
  </si>
  <si>
    <t>Мониторинг состояния и развития системы образования города Оренбурга</t>
  </si>
  <si>
    <t>Удельный вес своевременно выявленной численности детей с ограниченными возможностями здоровья и (или) девиантным (общественноопасным) поведением в общей численности детей с ограниченными возможностями здоровья и (или) девиантным (общественноопасным) поведением</t>
  </si>
  <si>
    <t>бюджет города</t>
  </si>
  <si>
    <t>областной бюджет</t>
  </si>
  <si>
    <t>всего:</t>
  </si>
  <si>
    <t>Всего по разделу 1:</t>
  </si>
  <si>
    <t>Всего по разделу 2:</t>
  </si>
  <si>
    <t>Обеспечение отдыха, оздоровление детей в каникулярное время и оказание методической, психолого-педагогической помощи</t>
  </si>
  <si>
    <t>федеральный бюджет</t>
  </si>
  <si>
    <t>Всего по разделу 3:</t>
  </si>
  <si>
    <t>Всего по программе:</t>
  </si>
  <si>
    <t>о ходе реализации в 2016 году муниципальной программы «Доступное образование в городе Оренбурге» на 2015-2020 годы</t>
  </si>
  <si>
    <t>Мероприятие 1. Предоставление дошкольного образования и осуществление присмотра и ухода за детьми</t>
  </si>
  <si>
    <t>Улучшение технического состояния зданий ДОО и (или) их территорий (проектные, экспертные, ремонтные, в т.ч. капитальные, монтажные, строительные работы, работы по реконструкции, противоаварийные мероприятия, благоустройство территории, проведение детально-инструментального обследования, инженерно-геологических изысканий, приобретение материалов и прочие расходы, направленные на улучшение технического состояния зданий ДОО и (или) их территорий) / Количество ДОО, в которых улучшено техническое состояние зданий и (или) их территорий</t>
  </si>
  <si>
    <t>Повышение доступности дошкольных услуг</t>
  </si>
  <si>
    <t>Реконструкция, капитальный ремонт, строительные, ремонтные, проектные, монтажные, экспертные работы, благоустройство территории, приобретение основных средств, материальных запасов, производственного и хозяйственного инвентаря, игрушек и прочие расходы, направленные на эксплуатацию объектов образования, ранее перепрофилированных под другие услуги / Количество дополнительно созданных дошкольных мест</t>
  </si>
  <si>
    <t xml:space="preserve">Обеспечение пожарной безопасности в ДОО (оснащение современными комплексами инженерно-технических систем обеспечения безопасности (проектирование, приобретение, монтаж оборудования, модернизация и ремонт, ранее установленного АПС, ОДС, СОУЭ); обеспечение безаварийной работы систем электроснабжения (проектирование, реконструкция, капитальный ремонт, ремонтные, монтажные работы и иные мероприятия); содержание в исправном состоянии эвакуационных путей и выходов в соответствии с требованиями безопасной эвакуации людей при пожаре (приведение путей эвакуации и эвакуационных выходов в соответствии с требованиями пожарной безопасности)) / </t>
  </si>
  <si>
    <t>/ количество ДОО, оснащенных оборудованием АПС, СОУЭ</t>
  </si>
  <si>
    <t>/ количество ДОО, оснащенных оборудованием ОДС</t>
  </si>
  <si>
    <t>Обеспечение антитеррористической защищенности в ДОО (проектирование, установка и монтаж видеонаблюдения, видеодомофонов, включая приобретение необходимого оборудования, материальных запасов; устройство, реконструкция, ремонт и иные мероприятия, направленные на восстановление целостности ограждения) / количество ДОО, оснащенных системами видеонаблюдения, видеодомофонами</t>
  </si>
  <si>
    <t>/ количество ДОО, в которых улучшено техническое состояние зданий и (или) их территорий в рамках наказов избирателей депутатов Оренбургского городского Совета и социально значимых мероприятий</t>
  </si>
  <si>
    <t>/ количество ДОО, которыми приобретены основные средства, оборудование, материалы, производственный и хозяйственный инвентарь в рамках наказов избирателей депутатов Оренбургского городского Совета и социально значимых мероприятий</t>
  </si>
  <si>
    <t>Формирование универсальной безбарьерной среды для инклюзивного образования детей-инвалидов в ДОО (устройство пандуса, в т.ч. ремонтные работы, ремонтные работы санузлов, устройство беспороговых входных групп и других помещений, увеличение дверных проемов, установка кнопки вызова помощи и другие мероприятия) / количество ДОО, в которых выполнены мероприятия по формированию универсальнойбезбарьерной среды</t>
  </si>
  <si>
    <t>Мероприятие 2. Предоставление начального общего, основного общего, среднего общего и дополнительного образования детям</t>
  </si>
  <si>
    <t>выплата муниципальных стипендий талантливым и одаренным учащимся образовательных организаций города Оренбурга / количество учащихся общеобразовательных организаций, которым назначена муниципальная стипендия для талантливых и одаренных детей</t>
  </si>
  <si>
    <t>из них:</t>
  </si>
  <si>
    <t>предоставление муниципального гранта «Лучшая школа города Оренбурга» / количество ОБО, прошедших конкурсный отбор и признанных победителями по его результатам, получивших муниципальный грант «Лучшая школа города Оренбурга»</t>
  </si>
  <si>
    <t>предоставление именных премий Заслуженных учителей РФ, ветеранов педагогического труда В.М. Барбазюка и А.И. Морозова / количество награжденных именными премиями Заслуженных учителей РФ, ветеранов педагогического труда В.М. Барбазюка и А.И. Морозова</t>
  </si>
  <si>
    <t>предоставление муниципального гранта «Лучший учитель (педагог) города Оренбурга» / количество учителей, которым присвоен муниципальный грант «Лучший учитель (педагог) города Оренбурга»</t>
  </si>
  <si>
    <t>ежегодная премия руководителям ОО / количество руководителей ОО, получивших премию администрации города Оренбурга</t>
  </si>
  <si>
    <t>приобретение диагностических тестов для проведения добровольного экспресс-тестирования школьников на предмет выявления лиц, допускающих немедицинское потребление наркотиков / количество приобретенных диагностических тестов для проведения добровольного экспресс-тестирования школьников на предмет выявления лиц, допускающих немедицинское потребление наркотиков</t>
  </si>
  <si>
    <t>проведение экологической акции (приобретение саженцев деревьев и кустарников для посадки на территории ОБО) / количество ОО, участвующих в экологической акции</t>
  </si>
  <si>
    <t>совершенствование организации питания учащихся образовательных организаций и предоставление компенсационных выплат на горячее питание детей, чьи матери награждены медалью «За материнство»</t>
  </si>
  <si>
    <t>из них на мероприятия:</t>
  </si>
  <si>
    <t>/ количество зданий ОБО, в которых проведены текущий и (или) капитальный ремонт, противоаварийные мероприятия и иные мероприятия, направленные на восстановление целостности конструкций зданий и на развитие ифраструктуры ОБО</t>
  </si>
  <si>
    <t>Улучшение технического состояния зданий ОБО и ОДОД и (или) их территорий (проектные, экспертные, ремонтные, в т.ч. капитальные, монтажные, строительные работы, работы по реконструкции, противоаварийные мероприятия, благоустройство территории, проведение детально-инструментального обследования, инженерно-геологических изысканий,георадиолокационных обследований приобретение материалов и прочие расходы, направленные на улучшение технического состояния зданий ОБО и ОДОД и (или) их территорий):</t>
  </si>
  <si>
    <t xml:space="preserve">проведение капитального и (или) текущего ремонта, работ по реконструкции, строительных, восстановительных работ, противоаварийных мероприятий в ОБО, ОДОД и иных мероприятий, направленных на восстановление целостности конструкций зданий и на развитие инфраструктуры / </t>
  </si>
  <si>
    <t>проведение капитального и (или) текущего ремонта, работ по реконструкции, монтажных работ, строительных, восстановительных работ спортивных залов, спортивных площадок / количество ОБО, расположенных в сельской местности, в которых отремонтированы спортивные залы</t>
  </si>
  <si>
    <t>Обеспечение пожарной безопасности в ОБО и ОДОД (оснащение современными комплексами инженерно-технических систем обеспечения безопасности (проектирование, приобретение, монтаж оборудования, модернизация и ремонт, ранее установленного АПС, ОДС, СОУЭ); обеспечение безаварийной работы систем электроснабжения (проектирование, реконструкция, капитальный ремонт, ремонтные, монтажные работы и иные мероприятия); содержание в исправном состоянии эвакуационных путей и выходов в соответствии с требованиями безопасной эвакуации людей при пожаре (приведение путей эвакуации и эвакуационных выходов в соответствии с требованиями пожарной безопасности), проведение расчетов оценки пожарных рисков))</t>
  </si>
  <si>
    <t>2.4.</t>
  </si>
  <si>
    <t>2.5.</t>
  </si>
  <si>
    <t>2.6.</t>
  </si>
  <si>
    <t>2.7.</t>
  </si>
  <si>
    <t>2.8.</t>
  </si>
  <si>
    <t>Приобретение и ввод ОБО (здания школы в 17 микрорайоне СВЖР)</t>
  </si>
  <si>
    <t>Приобретение и ввод ОБО (здания школы в 17 мкрн СВЖР)</t>
  </si>
  <si>
    <t>/ количество зданий ОБО и ОДОД, оснащенных оборудованием АПС, СОУЭ</t>
  </si>
  <si>
    <t>/ количество ОБО и ОДОД, оснащенных оборудованием ОДС и/или проведены расчеты оценки пожарных рисков</t>
  </si>
  <si>
    <t>/ общее количество команд, принимающих участие в соревнованиях ШБЛ</t>
  </si>
  <si>
    <t>/ общая аудитория всех турниров ШБЛ</t>
  </si>
  <si>
    <t>/ количество команд ОБО, ежегодно награждаемых по итогам соревнований ШБЛ</t>
  </si>
  <si>
    <t>/ количество задействованных спортивных залов во время проведения соревнований ШБЛ</t>
  </si>
  <si>
    <r>
      <t xml:space="preserve">Мероприятия, направленные на популяризацию баскетбола среди учащихся школ </t>
    </r>
    <r>
      <rPr>
        <sz val="12"/>
        <rFont val="Times New Roman"/>
        <family val="1"/>
      </rPr>
      <t>(организация и проведение соревнований ШБЛ, вручение призов победителям соревнований,  содержание ставок тренеров-преподавателей, приобретение спортивного инвентаря, основных средств и материалов, разработка проектной документации, проведение ремонта (включая капитальный), реконструкции спортивных залов и площадок школ (в том числе устройство и благоустройство новых))</t>
    </r>
    <r>
      <rPr>
        <sz val="14"/>
        <rFont val="Times New Roman"/>
        <family val="1"/>
      </rPr>
      <t xml:space="preserve"> / </t>
    </r>
  </si>
  <si>
    <r>
      <t xml:space="preserve">Обеспечение антитеррористической защищенности в ОБО и ОДОД </t>
    </r>
    <r>
      <rPr>
        <sz val="12"/>
        <rFont val="Times New Roman"/>
        <family val="1"/>
      </rPr>
      <t>(проектирование, установка и монтаж видеонаблюдения, включая приобретение необходимого оборудования, материальных запасов; устройство, реконструкция, ремонт и иные мероприятия, направленные на восстановление целостности ограждения) и видеодомофонов</t>
    </r>
    <r>
      <rPr>
        <sz val="14"/>
        <rFont val="Times New Roman"/>
        <family val="1"/>
      </rPr>
      <t xml:space="preserve"> / количество ОБО и ОДОД, оснащенных системами видеонаблюдения</t>
    </r>
  </si>
  <si>
    <t>/ количество ОБО и ОДОД, в которых улучшено техническое состояние зданий и (или) их территорий в рамках наказов избирателей депутатов Оренбургского городского Совета и социально значимых мероприятий</t>
  </si>
  <si>
    <t>/ количество ОБО и ОДОД,которыми приобретены основные средства, оборудование, материалы, производственный и хозяйственный инвентарь в рамках наказов избирателей депутатов Оренбургского городского Совета и социально значимых мероприятий</t>
  </si>
  <si>
    <r>
      <t xml:space="preserve">Мероприятия, выполняемые ОБО, ОДОД в рамках наказов избирателей депутатов Оренбургского городского Совета </t>
    </r>
    <r>
      <rPr>
        <sz val="12"/>
        <rFont val="Times New Roman"/>
        <family val="1"/>
      </rPr>
      <t>(согласно ежегодному решению Оренбургского городского Совета) и социально значимых мероприятий  в соответствии с Положением* и ежегодно заключаемым Соглашением**(проектные экспертные, ремонтные, монтажные работы, благоустройство территории, приобретение основных средств, оборудования, материалов, производственного и хозяйственного инвентаря)</t>
    </r>
    <r>
      <rPr>
        <sz val="14"/>
        <rFont val="Times New Roman"/>
        <family val="1"/>
      </rPr>
      <t xml:space="preserve"> / </t>
    </r>
  </si>
  <si>
    <t>Мероприятие 3. Организация отдыха и сопровождение деятельности образовательных организаций, оздоровление детей в каникулярное время, оказание методической, психолого-педагогической помощи</t>
  </si>
  <si>
    <t>3.4.</t>
  </si>
  <si>
    <t>3.5.</t>
  </si>
  <si>
    <t>3.6.</t>
  </si>
  <si>
    <t>Обеспечение антитеррористической защищенности в муниципальных загородных детских оздоровительных лагерях (проектирование, установка и монтаж видеонаблюдения, включая приобретение необходимого оборудования, материальных запасов) / Количество лагерей, оснащенных системами видеонаблюдения</t>
  </si>
  <si>
    <t>Обеспечение пожарной безопасности в муниципальных загородных детских оздоровительных лагерях (оснащение современными комплексами инженерно-технических систем обеспечения безопасности (приобретение, монтаж оборудования, модернизация и ремонт, ранее установленного АПС, ОДС, СОУЭ); обеспечение безаварийной работы систем электроснабжения (проектирование, реконструкция, капитальный ремонт, ремонтные, монтажные работы и иные мероприятия); содержание в исправном состоянии эвакуационных путей и выходов в соответствии с требованиями безопасной эвакуации людей при пожаре (приведение путей эвакуации и эвакуационных выходов в соответствии с требованиями пожарной безопасности)) / количество лагерей, оснащенных оборудованием ОДС</t>
  </si>
  <si>
    <t>Управление в сфере образования города Оренбурга и обеспечение финансово-хозяйственной деятельности муниципальных организаций, подведомственных УО / Количество муниципальных организаций города Оренбурга, в отношении которых МКУ «УОФХДОУ» осуществляет финансовое сопровождение деятельности</t>
  </si>
  <si>
    <t>Мероприятие 4. Обеспечение деятельности управления образования по исполнению функций органов местного самоуправления по решению вопросов местного значения</t>
  </si>
  <si>
    <t>Обеспечение деятельности УО по исполнению функций органов местного самоуправления по решению вопросов местного значения  / количество финансируемых организаций, обеспечивающих реализацию функций местного самоуправления в сфере «Образования»</t>
  </si>
  <si>
    <t>Обеспечение выплат на содержание ребенка в семье опекуна/Количество детей, находящихся под опекой</t>
  </si>
  <si>
    <t>Обеспечение выплат на содержание ребенка в приемной семье и вознаграждения причитающегося приемному родителю/Количество детей, находящихся в приемной семье</t>
  </si>
  <si>
    <t>Обеспечение выплат единовременного пособия при всех формах устройства детей, лишенных родительских прав, в семье/количество детей впервые устроенные в приемную семью или оформленные под опеку</t>
  </si>
  <si>
    <t>Обеспечение выплатой на возмещение расходов, связанных с предоставлением компенсации расходов на оплату жилых помещений, отопление и освещение педагогическим работникам, работающим и проживающим в сельской местности/количество педагогических работников, пользующихся льготами по оплате за жилые помещения, отопление и освещение</t>
  </si>
  <si>
    <t>Обеспечение выплат компенсации части родительской платы за присмотр и уход за детьми, посещающими образовательные организации, реализующие общеобразовательную программу дошкольного образования/количество детей, посещающих образовательные организации, реализующих общеобразовательную программу дошкольного образования и имеющие право на компенсацию части родительской платы</t>
  </si>
  <si>
    <t>Тыс.чел.</t>
  </si>
  <si>
    <t>3.7.</t>
  </si>
  <si>
    <t>3.8.</t>
  </si>
  <si>
    <t>3.9.</t>
  </si>
  <si>
    <t>3.10.</t>
  </si>
  <si>
    <t>Лимит бюджетных обязательств (ЛБО), утв. ГРБС на 31.12.2016</t>
  </si>
  <si>
    <t>15.</t>
  </si>
  <si>
    <t>Результат 15. Снижение доли обучающихся в ОБО, занимающихся во вторую смену, к общей численности обучающихся в ОБО</t>
  </si>
  <si>
    <r>
      <t>Мероприятия, выполняемые ДОО в рамках наказов избирателей депутатов Оренбургского городского Совета (согласно ежегодному решению Оренбургского городского Совета) и социально значимых мероприятий  в соответствии с Положением</t>
    </r>
    <r>
      <rPr>
        <vertAlign val="superscript"/>
        <sz val="14"/>
        <rFont val="Times New Roman"/>
        <family val="1"/>
      </rPr>
      <t>*</t>
    </r>
    <r>
      <rPr>
        <sz val="14"/>
        <rFont val="Times New Roman"/>
        <family val="1"/>
      </rPr>
      <t xml:space="preserve"> и ежегодно заключаемым Соглашением</t>
    </r>
    <r>
      <rPr>
        <vertAlign val="superscript"/>
        <sz val="14"/>
        <rFont val="Times New Roman"/>
        <family val="1"/>
      </rPr>
      <t>**</t>
    </r>
    <r>
      <rPr>
        <sz val="14"/>
        <rFont val="Times New Roman"/>
        <family val="1"/>
      </rPr>
      <t xml:space="preserve"> (проектные экспертные, ремонтные, монтажные работы, благоустройство территории, приобретение основных средств, оборудования, материалов, производственного и хозяйственного инвентаря)</t>
    </r>
  </si>
  <si>
    <t xml:space="preserve">Обеспечение пожарной безопасности в ДОО </t>
  </si>
  <si>
    <t>Улучшение технического состояния зданий ДОО и (или) их территорий</t>
  </si>
  <si>
    <t>УО, ДОО</t>
  </si>
  <si>
    <t xml:space="preserve">Обеспечение антитеррористической защищенности в ДОО </t>
  </si>
  <si>
    <t xml:space="preserve">Мероприятия, выполняемые ДОО в рамках наказов избирателей депутатов Оренбургского городского Совета </t>
  </si>
  <si>
    <t>Формирование универсальной безбарьерной среды для инклюзивного образования детей-инвалидов в ДОО</t>
  </si>
  <si>
    <t>Улучшение технического состояния зданий ОБО и ОДОД и (или) их территорий</t>
  </si>
  <si>
    <t>Обеспечение пожарной безопасности в ОБО и ОДОД</t>
  </si>
  <si>
    <t>УО, ОБО</t>
  </si>
  <si>
    <t>УО, ОБО, ОДОД</t>
  </si>
  <si>
    <t>Обеспечение антитеррористической защищенности в ОБО, ОДОД</t>
  </si>
  <si>
    <t xml:space="preserve">Мероприятия, направленные на популяризацию баскетбола среди учащихся школ </t>
  </si>
  <si>
    <t>Мероприятия, выполняемые ОБО, ОДОД в рамках наказов избирателей депутатов ОГС и социально значимых мероприятий</t>
  </si>
  <si>
    <t>КУИ</t>
  </si>
  <si>
    <t>16.</t>
  </si>
  <si>
    <t>17.</t>
  </si>
  <si>
    <t>Улучшение технического состояния зданий муниципальных загородных детских оздоровительных лагерей и (или) их территорий</t>
  </si>
  <si>
    <t>18.</t>
  </si>
  <si>
    <t>Обеспечение пожарной безопасности в муниципальных загородных детских оздоровительных лагерях</t>
  </si>
  <si>
    <t>УО, ОДОД, ПО</t>
  </si>
  <si>
    <t>19.</t>
  </si>
  <si>
    <t>Обеспечение антитеррористической защищенности в муниципальных загородных ДОЛ</t>
  </si>
  <si>
    <t>20.</t>
  </si>
  <si>
    <t>21.</t>
  </si>
  <si>
    <t>Обеспечение деятельности управления образования по исполнению функций органов местного самоуправления по решению вопросов местного значения</t>
  </si>
  <si>
    <t>Мероприятие 4. Обеспечение реализации функций органов местного самоуправления в сфере образования</t>
  </si>
  <si>
    <t>МКУ "УОФХДОУ"</t>
  </si>
  <si>
    <t>УО</t>
  </si>
  <si>
    <t>УО, ДОО, ПО, МКУ</t>
  </si>
  <si>
    <t>2016
факт</t>
  </si>
  <si>
    <t>мест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</si>
</sst>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vertAlign val="subscript"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9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Alignment="1" applyProtection="1">
      <alignment vertical="top"/>
      <protection hidden="1"/>
    </xf>
    <xf numFmtId="0" fontId="2" fillId="33" borderId="0" xfId="0" applyFont="1" applyFill="1" applyAlignment="1">
      <alignment vertical="top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65" fontId="6" fillId="33" borderId="10" xfId="55" applyNumberFormat="1" applyFont="1" applyFill="1" applyBorder="1" applyAlignment="1">
      <alignment horizontal="right" vertical="top" wrapText="1"/>
    </xf>
    <xf numFmtId="165" fontId="4" fillId="33" borderId="10" xfId="0" applyNumberFormat="1" applyFont="1" applyFill="1" applyBorder="1" applyAlignment="1">
      <alignment horizontal="right" vertical="top" wrapText="1"/>
    </xf>
    <xf numFmtId="165" fontId="4" fillId="33" borderId="10" xfId="55" applyNumberFormat="1" applyFont="1" applyFill="1" applyBorder="1" applyAlignment="1">
      <alignment horizontal="right" vertical="top" wrapText="1"/>
    </xf>
    <xf numFmtId="165" fontId="6" fillId="33" borderId="10" xfId="0" applyNumberFormat="1" applyFont="1" applyFill="1" applyBorder="1" applyAlignment="1">
      <alignment horizontal="center" vertical="top" wrapText="1"/>
    </xf>
    <xf numFmtId="164" fontId="6" fillId="33" borderId="10" xfId="55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 wrapText="1"/>
    </xf>
    <xf numFmtId="164" fontId="6" fillId="33" borderId="10" xfId="55" applyNumberFormat="1" applyFont="1" applyFill="1" applyBorder="1" applyAlignment="1" applyProtection="1">
      <alignment horizontal="center" vertical="top" wrapText="1"/>
      <protection hidden="1"/>
    </xf>
    <xf numFmtId="0" fontId="6" fillId="33" borderId="0" xfId="0" applyFont="1" applyFill="1" applyAlignment="1">
      <alignment vertical="top"/>
    </xf>
    <xf numFmtId="164" fontId="4" fillId="33" borderId="10" xfId="55" applyNumberFormat="1" applyFont="1" applyFill="1" applyBorder="1" applyAlignment="1" applyProtection="1">
      <alignment horizontal="center" vertical="top" wrapText="1"/>
      <protection hidden="1"/>
    </xf>
    <xf numFmtId="0" fontId="6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center" vertical="top"/>
    </xf>
    <xf numFmtId="0" fontId="2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vertical="top"/>
    </xf>
    <xf numFmtId="164" fontId="4" fillId="33" borderId="10" xfId="55" applyNumberFormat="1" applyFont="1" applyFill="1" applyBorder="1" applyAlignment="1">
      <alignment horizontal="center" vertical="top" wrapText="1"/>
    </xf>
    <xf numFmtId="164" fontId="4" fillId="33" borderId="10" xfId="55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vertical="top" wrapText="1"/>
    </xf>
    <xf numFmtId="3" fontId="6" fillId="33" borderId="0" xfId="0" applyNumberFormat="1" applyFont="1" applyFill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164" fontId="6" fillId="33" borderId="11" xfId="55" applyNumberFormat="1" applyFont="1" applyFill="1" applyBorder="1" applyAlignment="1" applyProtection="1">
      <alignment horizontal="center" vertical="top" wrapText="1"/>
      <protection hidden="1"/>
    </xf>
    <xf numFmtId="165" fontId="6" fillId="33" borderId="11" xfId="55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165" fontId="6" fillId="33" borderId="11" xfId="0" applyNumberFormat="1" applyFont="1" applyFill="1" applyBorder="1" applyAlignment="1">
      <alignment horizontal="right" vertical="top" wrapText="1"/>
    </xf>
    <xf numFmtId="165" fontId="6" fillId="33" borderId="12" xfId="0" applyNumberFormat="1" applyFont="1" applyFill="1" applyBorder="1" applyAlignment="1">
      <alignment horizontal="right" vertical="top" wrapText="1"/>
    </xf>
    <xf numFmtId="165" fontId="6" fillId="33" borderId="10" xfId="0" applyNumberFormat="1" applyFont="1" applyFill="1" applyBorder="1" applyAlignment="1">
      <alignment horizontal="right" vertical="top" wrapText="1"/>
    </xf>
    <xf numFmtId="3" fontId="6" fillId="33" borderId="13" xfId="0" applyNumberFormat="1" applyFont="1" applyFill="1" applyBorder="1" applyAlignment="1">
      <alignment horizontal="center" vertical="top" wrapText="1"/>
    </xf>
    <xf numFmtId="165" fontId="4" fillId="33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 indent="2"/>
    </xf>
    <xf numFmtId="0" fontId="2" fillId="33" borderId="15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 indent="2"/>
    </xf>
    <xf numFmtId="0" fontId="7" fillId="33" borderId="13" xfId="0" applyFont="1" applyFill="1" applyBorder="1" applyAlignment="1">
      <alignment horizontal="left" vertical="top" wrapText="1" indent="2"/>
    </xf>
    <xf numFmtId="0" fontId="6" fillId="33" borderId="1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 indent="3"/>
    </xf>
    <xf numFmtId="0" fontId="6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65" fontId="2" fillId="33" borderId="10" xfId="0" applyNumberFormat="1" applyFont="1" applyFill="1" applyBorder="1" applyAlignment="1">
      <alignment horizontal="center" vertical="top" wrapText="1"/>
    </xf>
    <xf numFmtId="164" fontId="2" fillId="33" borderId="10" xfId="55" applyNumberFormat="1" applyFont="1" applyFill="1" applyBorder="1" applyAlignment="1" applyProtection="1">
      <alignment horizontal="center" vertical="top" wrapText="1"/>
      <protection hidden="1"/>
    </xf>
    <xf numFmtId="165" fontId="2" fillId="33" borderId="10" xfId="55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165" fontId="7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65" fontId="2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165" fontId="2" fillId="33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10" fontId="4" fillId="33" borderId="10" xfId="55" applyNumberFormat="1" applyFont="1" applyFill="1" applyBorder="1" applyAlignment="1" applyProtection="1">
      <alignment horizontal="center" vertical="top" wrapText="1"/>
      <protection hidden="1"/>
    </xf>
    <xf numFmtId="0" fontId="2" fillId="33" borderId="10" xfId="0" applyFont="1" applyFill="1" applyBorder="1" applyAlignment="1">
      <alignment horizontal="left" vertical="top" wrapText="1" indent="1"/>
    </xf>
    <xf numFmtId="165" fontId="6" fillId="33" borderId="10" xfId="55" applyNumberFormat="1" applyFont="1" applyFill="1" applyBorder="1" applyAlignment="1">
      <alignment horizontal="center" vertical="top" wrapText="1"/>
    </xf>
    <xf numFmtId="164" fontId="6" fillId="33" borderId="13" xfId="55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 indent="4"/>
    </xf>
    <xf numFmtId="3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center" wrapText="1"/>
    </xf>
    <xf numFmtId="165" fontId="3" fillId="33" borderId="10" xfId="0" applyNumberFormat="1" applyFont="1" applyFill="1" applyBorder="1" applyAlignment="1">
      <alignment vertical="top"/>
    </xf>
    <xf numFmtId="165" fontId="2" fillId="34" borderId="10" xfId="0" applyNumberFormat="1" applyFont="1" applyFill="1" applyBorder="1" applyAlignment="1">
      <alignment vertical="top"/>
    </xf>
    <xf numFmtId="165" fontId="2" fillId="33" borderId="10" xfId="0" applyNumberFormat="1" applyFont="1" applyFill="1" applyBorder="1" applyAlignment="1">
      <alignment horizontal="center" vertical="top"/>
    </xf>
    <xf numFmtId="165" fontId="2" fillId="33" borderId="10" xfId="0" applyNumberFormat="1" applyFont="1" applyFill="1" applyBorder="1" applyAlignment="1">
      <alignment horizontal="center"/>
    </xf>
    <xf numFmtId="165" fontId="2" fillId="34" borderId="10" xfId="0" applyNumberFormat="1" applyFont="1" applyFill="1" applyBorder="1" applyAlignment="1">
      <alignment horizontal="right" vertical="top"/>
    </xf>
    <xf numFmtId="165" fontId="2" fillId="34" borderId="10" xfId="0" applyNumberFormat="1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 vertical="top" wrapText="1"/>
    </xf>
    <xf numFmtId="165" fontId="6" fillId="0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2" fillId="35" borderId="0" xfId="0" applyFont="1" applyFill="1" applyBorder="1" applyAlignment="1">
      <alignment/>
    </xf>
    <xf numFmtId="165" fontId="2" fillId="36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right" vertical="top" wrapText="1"/>
    </xf>
    <xf numFmtId="3" fontId="6" fillId="1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166" fontId="4" fillId="33" borderId="10" xfId="55" applyNumberFormat="1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165" fontId="6" fillId="33" borderId="13" xfId="55" applyNumberFormat="1" applyFont="1" applyFill="1" applyBorder="1" applyAlignment="1">
      <alignment horizontal="right" vertical="top" wrapText="1"/>
    </xf>
    <xf numFmtId="165" fontId="6" fillId="33" borderId="11" xfId="55" applyNumberFormat="1" applyFont="1" applyFill="1" applyBorder="1" applyAlignment="1">
      <alignment horizontal="right" vertical="top" wrapText="1"/>
    </xf>
    <xf numFmtId="165" fontId="6" fillId="33" borderId="12" xfId="55" applyNumberFormat="1" applyFont="1" applyFill="1" applyBorder="1" applyAlignment="1">
      <alignment horizontal="right" vertical="top" wrapText="1"/>
    </xf>
    <xf numFmtId="165" fontId="6" fillId="0" borderId="13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Fill="1" applyBorder="1" applyAlignment="1">
      <alignment horizontal="right" vertical="top" wrapText="1"/>
    </xf>
    <xf numFmtId="165" fontId="6" fillId="0" borderId="12" xfId="0" applyNumberFormat="1" applyFont="1" applyFill="1" applyBorder="1" applyAlignment="1">
      <alignment horizontal="right" vertical="top" wrapText="1"/>
    </xf>
    <xf numFmtId="165" fontId="6" fillId="33" borderId="13" xfId="0" applyNumberFormat="1" applyFont="1" applyFill="1" applyBorder="1" applyAlignment="1">
      <alignment horizontal="right" vertical="top" wrapText="1"/>
    </xf>
    <xf numFmtId="165" fontId="6" fillId="33" borderId="11" xfId="0" applyNumberFormat="1" applyFont="1" applyFill="1" applyBorder="1" applyAlignment="1">
      <alignment horizontal="right" vertical="top" wrapText="1"/>
    </xf>
    <xf numFmtId="165" fontId="6" fillId="33" borderId="12" xfId="0" applyNumberFormat="1" applyFont="1" applyFill="1" applyBorder="1" applyAlignment="1">
      <alignment horizontal="right" vertical="top" wrapText="1"/>
    </xf>
    <xf numFmtId="164" fontId="6" fillId="33" borderId="13" xfId="55" applyNumberFormat="1" applyFont="1" applyFill="1" applyBorder="1" applyAlignment="1" applyProtection="1">
      <alignment horizontal="center" vertical="top" wrapText="1"/>
      <protection hidden="1"/>
    </xf>
    <xf numFmtId="164" fontId="6" fillId="33" borderId="11" xfId="55" applyNumberFormat="1" applyFont="1" applyFill="1" applyBorder="1" applyAlignment="1" applyProtection="1">
      <alignment horizontal="center" vertical="top" wrapText="1"/>
      <protection hidden="1"/>
    </xf>
    <xf numFmtId="164" fontId="6" fillId="33" borderId="12" xfId="55" applyNumberFormat="1" applyFont="1" applyFill="1" applyBorder="1" applyAlignment="1" applyProtection="1">
      <alignment horizontal="center" vertical="top" wrapText="1"/>
      <protection hidden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left" vertical="top" wrapText="1" indent="4"/>
    </xf>
    <xf numFmtId="0" fontId="4" fillId="33" borderId="18" xfId="0" applyFont="1" applyFill="1" applyBorder="1" applyAlignment="1">
      <alignment horizontal="left" vertical="top" wrapText="1" indent="4"/>
    </xf>
    <xf numFmtId="0" fontId="4" fillId="33" borderId="16" xfId="0" applyFont="1" applyFill="1" applyBorder="1" applyAlignment="1">
      <alignment horizontal="left" vertical="top" wrapText="1" indent="4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0" fontId="4" fillId="33" borderId="15" xfId="0" applyFont="1" applyFill="1" applyBorder="1" applyAlignment="1">
      <alignment horizontal="left" vertical="top"/>
    </xf>
    <xf numFmtId="0" fontId="4" fillId="33" borderId="19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64" fontId="6" fillId="0" borderId="13" xfId="55" applyNumberFormat="1" applyFont="1" applyFill="1" applyBorder="1" applyAlignment="1">
      <alignment horizontal="center" vertical="top"/>
    </xf>
    <xf numFmtId="164" fontId="6" fillId="0" borderId="12" xfId="55" applyNumberFormat="1" applyFont="1" applyFill="1" applyBorder="1" applyAlignment="1">
      <alignment horizontal="center" vertical="top"/>
    </xf>
    <xf numFmtId="3" fontId="6" fillId="33" borderId="13" xfId="0" applyNumberFormat="1" applyFont="1" applyFill="1" applyBorder="1" applyAlignment="1">
      <alignment horizontal="center" vertical="top" wrapText="1"/>
    </xf>
    <xf numFmtId="3" fontId="6" fillId="33" borderId="12" xfId="0" applyNumberFormat="1" applyFont="1" applyFill="1" applyBorder="1" applyAlignment="1">
      <alignment horizontal="center" vertical="top" wrapText="1"/>
    </xf>
    <xf numFmtId="165" fontId="6" fillId="33" borderId="13" xfId="55" applyNumberFormat="1" applyFont="1" applyFill="1" applyBorder="1" applyAlignment="1">
      <alignment horizontal="center" vertical="top" wrapText="1"/>
    </xf>
    <xf numFmtId="165" fontId="6" fillId="33" borderId="11" xfId="55" applyNumberFormat="1" applyFont="1" applyFill="1" applyBorder="1" applyAlignment="1">
      <alignment horizontal="center" vertical="top" wrapText="1"/>
    </xf>
    <xf numFmtId="165" fontId="6" fillId="33" borderId="12" xfId="55" applyNumberFormat="1" applyFont="1" applyFill="1" applyBorder="1" applyAlignment="1">
      <alignment horizontal="center" vertical="top" wrapText="1"/>
    </xf>
    <xf numFmtId="165" fontId="6" fillId="33" borderId="10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165" fontId="7" fillId="33" borderId="10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top"/>
    </xf>
    <xf numFmtId="0" fontId="2" fillId="33" borderId="18" xfId="0" applyFont="1" applyFill="1" applyBorder="1" applyAlignment="1">
      <alignment horizontal="left" vertical="top" indent="2"/>
    </xf>
    <xf numFmtId="0" fontId="2" fillId="33" borderId="0" xfId="0" applyFont="1" applyFill="1" applyBorder="1" applyAlignment="1">
      <alignment horizontal="left" vertical="top" indent="2"/>
    </xf>
    <xf numFmtId="0" fontId="2" fillId="33" borderId="17" xfId="0" applyFont="1" applyFill="1" applyBorder="1" applyAlignment="1">
      <alignment horizontal="left" vertical="top" indent="1"/>
    </xf>
    <xf numFmtId="0" fontId="2" fillId="33" borderId="16" xfId="0" applyFont="1" applyFill="1" applyBorder="1" applyAlignment="1">
      <alignment horizontal="left" vertical="top" indent="1"/>
    </xf>
    <xf numFmtId="0" fontId="2" fillId="33" borderId="20" xfId="0" applyFont="1" applyFill="1" applyBorder="1" applyAlignment="1">
      <alignment horizontal="left" vertical="top" indent="1"/>
    </xf>
    <xf numFmtId="0" fontId="2" fillId="33" borderId="21" xfId="0" applyFont="1" applyFill="1" applyBorder="1" applyAlignment="1">
      <alignment horizontal="left" vertical="top" indent="1"/>
    </xf>
    <xf numFmtId="0" fontId="2" fillId="33" borderId="22" xfId="0" applyFont="1" applyFill="1" applyBorder="1" applyAlignment="1">
      <alignment horizontal="left" vertical="top" indent="1"/>
    </xf>
    <xf numFmtId="0" fontId="2" fillId="33" borderId="23" xfId="0" applyFont="1" applyFill="1" applyBorder="1" applyAlignment="1">
      <alignment horizontal="left" vertical="top" inden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99"/>
  <sheetViews>
    <sheetView tabSelected="1" view="pageBreakPreview" zoomScale="70" zoomScaleNormal="73" zoomScaleSheetLayoutView="70" zoomScalePageLayoutView="0" workbookViewId="0" topLeftCell="A1">
      <selection activeCell="A2" sqref="A2:K2"/>
    </sheetView>
  </sheetViews>
  <sheetFormatPr defaultColWidth="9.140625" defaultRowHeight="15" outlineLevelRow="2" outlineLevelCol="1"/>
  <cols>
    <col min="1" max="1" width="6.8515625" style="3" customWidth="1"/>
    <col min="2" max="2" width="76.57421875" style="3" customWidth="1"/>
    <col min="3" max="3" width="14.8515625" style="3" customWidth="1"/>
    <col min="4" max="4" width="16.140625" style="3" customWidth="1"/>
    <col min="5" max="5" width="17.421875" style="3" customWidth="1"/>
    <col min="6" max="6" width="16.57421875" style="3" customWidth="1" outlineLevel="1"/>
    <col min="7" max="7" width="19.7109375" style="3" customWidth="1" outlineLevel="1"/>
    <col min="8" max="8" width="19.57421875" style="3" customWidth="1"/>
    <col min="9" max="9" width="18.140625" style="3" customWidth="1"/>
    <col min="10" max="10" width="17.8515625" style="3" customWidth="1" outlineLevel="1"/>
    <col min="11" max="11" width="24.140625" style="3" customWidth="1" outlineLevel="1"/>
    <col min="12" max="16384" width="9.140625" style="3" customWidth="1"/>
  </cols>
  <sheetData>
    <row r="1" spans="1:11" s="12" customFormat="1" ht="2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12" customFormat="1" ht="20.25">
      <c r="A2" s="121" t="s">
        <v>98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3" s="15" customFormat="1" ht="23.25" customHeight="1">
      <c r="A3" s="122"/>
      <c r="B3" s="122"/>
      <c r="C3" s="122"/>
    </row>
    <row r="4" spans="1:11" ht="20.25" customHeight="1">
      <c r="A4" s="123" t="s">
        <v>1</v>
      </c>
      <c r="B4" s="123"/>
      <c r="C4" s="16"/>
      <c r="E4" s="25"/>
      <c r="F4" s="25"/>
      <c r="G4" s="25"/>
      <c r="H4" s="25"/>
      <c r="I4" s="25"/>
      <c r="J4" s="25"/>
      <c r="K4" s="25"/>
    </row>
    <row r="5" spans="1:11" ht="21.75" customHeight="1">
      <c r="A5" s="123" t="s">
        <v>24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3:11" ht="21.75" customHeight="1">
      <c r="C6" s="25"/>
      <c r="D6" s="25"/>
      <c r="E6" s="25"/>
      <c r="F6" s="25"/>
      <c r="G6" s="25"/>
      <c r="H6" s="25"/>
      <c r="I6" s="25"/>
      <c r="J6" s="25"/>
      <c r="K6" s="25"/>
    </row>
    <row r="7" spans="1:11" ht="20.25" customHeight="1">
      <c r="A7" s="123" t="s">
        <v>10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2:11" ht="20.2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" customFormat="1" ht="138.75" customHeight="1">
      <c r="A9" s="1" t="s">
        <v>2</v>
      </c>
      <c r="B9" s="1" t="s">
        <v>12</v>
      </c>
      <c r="C9" s="1" t="s">
        <v>13</v>
      </c>
      <c r="D9" s="1" t="s">
        <v>3</v>
      </c>
      <c r="E9" s="1" t="s">
        <v>4</v>
      </c>
      <c r="F9" s="1" t="s">
        <v>19</v>
      </c>
      <c r="G9" s="1" t="s">
        <v>11</v>
      </c>
      <c r="H9" s="1" t="s">
        <v>8</v>
      </c>
      <c r="I9" s="1" t="s">
        <v>9</v>
      </c>
      <c r="J9" s="1" t="s">
        <v>44</v>
      </c>
      <c r="K9" s="1" t="s">
        <v>23</v>
      </c>
    </row>
    <row r="10" spans="1:11" s="2" customFormat="1" ht="18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</row>
    <row r="11" spans="1:11" s="2" customFormat="1" ht="20.25">
      <c r="A11" s="124" t="s">
        <v>99</v>
      </c>
      <c r="B11" s="125"/>
      <c r="C11" s="125"/>
      <c r="D11" s="125"/>
      <c r="E11" s="125"/>
      <c r="F11" s="125"/>
      <c r="G11" s="126"/>
      <c r="H11" s="33">
        <f>SUM(H12:H26)</f>
        <v>2119655.2</v>
      </c>
      <c r="I11" s="33">
        <f>SUM(I12:I26)</f>
        <v>2085723.4</v>
      </c>
      <c r="J11" s="13">
        <f>I11/H11</f>
        <v>0.983991830369392</v>
      </c>
      <c r="K11" s="7">
        <f>I11-H11</f>
        <v>-33931.80000000028</v>
      </c>
    </row>
    <row r="12" spans="1:11" ht="37.5" outlineLevel="1">
      <c r="A12" s="114">
        <v>1</v>
      </c>
      <c r="B12" s="34" t="s">
        <v>25</v>
      </c>
      <c r="C12" s="35"/>
      <c r="D12" s="14" t="s">
        <v>6</v>
      </c>
      <c r="E12" s="14" t="s">
        <v>6</v>
      </c>
      <c r="F12" s="9" t="s">
        <v>6</v>
      </c>
      <c r="G12" s="10" t="s">
        <v>6</v>
      </c>
      <c r="H12" s="108">
        <f>1216709.3+829406.7</f>
        <v>2046116</v>
      </c>
      <c r="I12" s="108">
        <v>2012514.7</v>
      </c>
      <c r="J12" s="111">
        <f>I12/H12</f>
        <v>0.9835780082849652</v>
      </c>
      <c r="K12" s="102">
        <f>I12-H12</f>
        <v>-33601.30000000005</v>
      </c>
    </row>
    <row r="13" spans="1:11" ht="37.5" outlineLevel="1">
      <c r="A13" s="115"/>
      <c r="B13" s="37" t="s">
        <v>41</v>
      </c>
      <c r="C13" s="35" t="s">
        <v>26</v>
      </c>
      <c r="D13" s="10">
        <v>32773</v>
      </c>
      <c r="E13" s="10">
        <v>33948</v>
      </c>
      <c r="F13" s="9">
        <f>IF(E13/D13&gt;150%,1.5,E13/D13)</f>
        <v>1.0358526836115094</v>
      </c>
      <c r="G13" s="10">
        <f>IF(E13-D13=0,"-",E13-D13)</f>
        <v>1175</v>
      </c>
      <c r="H13" s="109"/>
      <c r="I13" s="109"/>
      <c r="J13" s="112"/>
      <c r="K13" s="103"/>
    </row>
    <row r="14" spans="1:11" ht="37.5" outlineLevel="1">
      <c r="A14" s="115"/>
      <c r="B14" s="37" t="s">
        <v>42</v>
      </c>
      <c r="C14" s="35" t="s">
        <v>20</v>
      </c>
      <c r="D14" s="10">
        <v>138</v>
      </c>
      <c r="E14" s="10">
        <v>138</v>
      </c>
      <c r="F14" s="9">
        <f>IF(E14/D14&gt;150%,1.5,E14/D14)</f>
        <v>1</v>
      </c>
      <c r="G14" s="10" t="str">
        <f>IF(E14-D14=0,"-",E14-D14)</f>
        <v>-</v>
      </c>
      <c r="H14" s="109"/>
      <c r="I14" s="109"/>
      <c r="J14" s="112"/>
      <c r="K14" s="103"/>
    </row>
    <row r="15" spans="1:11" ht="56.25" outlineLevel="1">
      <c r="A15" s="116"/>
      <c r="B15" s="37" t="s">
        <v>43</v>
      </c>
      <c r="C15" s="35" t="s">
        <v>26</v>
      </c>
      <c r="D15" s="10">
        <v>421</v>
      </c>
      <c r="E15" s="10">
        <v>453</v>
      </c>
      <c r="F15" s="9">
        <f>IF(E15/D15&gt;150%,1.5,E15/D15)</f>
        <v>1.0760095011876485</v>
      </c>
      <c r="G15" s="10">
        <f>IF(E15-D15=0,"-",E15-D15)</f>
        <v>32</v>
      </c>
      <c r="H15" s="110"/>
      <c r="I15" s="110"/>
      <c r="J15" s="113"/>
      <c r="K15" s="104"/>
    </row>
    <row r="16" spans="1:11" ht="186" customHeight="1" outlineLevel="1">
      <c r="A16" s="38">
        <v>2</v>
      </c>
      <c r="B16" s="34" t="s">
        <v>100</v>
      </c>
      <c r="C16" s="35" t="s">
        <v>20</v>
      </c>
      <c r="D16" s="10">
        <v>39</v>
      </c>
      <c r="E16" s="10">
        <v>41</v>
      </c>
      <c r="F16" s="9">
        <f>IF(E16/D16&gt;150%,1.5,E16/D16)</f>
        <v>1.0512820512820513</v>
      </c>
      <c r="G16" s="10">
        <f>IF(E16-D16=0,"-",E16-D16)</f>
        <v>2</v>
      </c>
      <c r="H16" s="31">
        <v>31545.1</v>
      </c>
      <c r="I16" s="31">
        <v>31215</v>
      </c>
      <c r="J16" s="11">
        <f>I16/H16</f>
        <v>0.9895356172590989</v>
      </c>
      <c r="K16" s="5">
        <f>I16-H16</f>
        <v>-330.09999999999854</v>
      </c>
    </row>
    <row r="17" spans="1:11" ht="18.75" customHeight="1" outlineLevel="1">
      <c r="A17" s="114">
        <v>3</v>
      </c>
      <c r="B17" s="34" t="s">
        <v>101</v>
      </c>
      <c r="C17" s="130" t="s">
        <v>197</v>
      </c>
      <c r="D17" s="132">
        <v>0</v>
      </c>
      <c r="E17" s="132">
        <v>0</v>
      </c>
      <c r="F17" s="134" t="e">
        <f aca="true" t="shared" si="0" ref="F17:F26">IF(E17/D17&gt;150%,1.5,E17/D17)</f>
        <v>#DIV/0!</v>
      </c>
      <c r="G17" s="136" t="str">
        <f aca="true" t="shared" si="1" ref="G17:G26">IF(E17-D17=0,"-",E17-D17)</f>
        <v>-</v>
      </c>
      <c r="H17" s="108">
        <v>750</v>
      </c>
      <c r="I17" s="108">
        <v>750</v>
      </c>
      <c r="J17" s="111">
        <f>I17/H17</f>
        <v>1</v>
      </c>
      <c r="K17" s="102">
        <f>I17-H17</f>
        <v>0</v>
      </c>
    </row>
    <row r="18" spans="1:11" ht="150" outlineLevel="1">
      <c r="A18" s="116"/>
      <c r="B18" s="65" t="s">
        <v>102</v>
      </c>
      <c r="C18" s="131"/>
      <c r="D18" s="133"/>
      <c r="E18" s="133"/>
      <c r="F18" s="135"/>
      <c r="G18" s="137"/>
      <c r="H18" s="110"/>
      <c r="I18" s="110"/>
      <c r="J18" s="113"/>
      <c r="K18" s="104"/>
    </row>
    <row r="19" spans="1:11" ht="233.25" customHeight="1" outlineLevel="1">
      <c r="A19" s="114">
        <v>4</v>
      </c>
      <c r="B19" s="34" t="s">
        <v>103</v>
      </c>
      <c r="C19" s="14" t="s">
        <v>6</v>
      </c>
      <c r="D19" s="10" t="s">
        <v>6</v>
      </c>
      <c r="E19" s="10" t="s">
        <v>6</v>
      </c>
      <c r="F19" s="9" t="s">
        <v>6</v>
      </c>
      <c r="G19" s="10" t="s">
        <v>6</v>
      </c>
      <c r="H19" s="108">
        <v>6931.2</v>
      </c>
      <c r="I19" s="108">
        <v>6931.2</v>
      </c>
      <c r="J19" s="111">
        <f aca="true" t="shared" si="2" ref="J19:J26">I19/H19</f>
        <v>1</v>
      </c>
      <c r="K19" s="102">
        <f aca="true" t="shared" si="3" ref="K19:K26">I19-H19</f>
        <v>0</v>
      </c>
    </row>
    <row r="20" spans="1:11" ht="20.25" customHeight="1" outlineLevel="1">
      <c r="A20" s="115"/>
      <c r="B20" s="37" t="s">
        <v>104</v>
      </c>
      <c r="C20" s="14" t="s">
        <v>20</v>
      </c>
      <c r="D20" s="10">
        <v>10</v>
      </c>
      <c r="E20" s="10">
        <v>10</v>
      </c>
      <c r="F20" s="9">
        <f>IF(E20/D20&gt;150%,1.5,E20/D20)</f>
        <v>1</v>
      </c>
      <c r="G20" s="10" t="str">
        <f>IF(E20-D20=0,"-",E20-D20)</f>
        <v>-</v>
      </c>
      <c r="H20" s="109"/>
      <c r="I20" s="109"/>
      <c r="J20" s="112"/>
      <c r="K20" s="103"/>
    </row>
    <row r="21" spans="1:11" ht="20.25" outlineLevel="1">
      <c r="A21" s="116"/>
      <c r="B21" s="37" t="s">
        <v>105</v>
      </c>
      <c r="C21" s="14" t="s">
        <v>20</v>
      </c>
      <c r="D21" s="10">
        <v>61</v>
      </c>
      <c r="E21" s="10">
        <v>63</v>
      </c>
      <c r="F21" s="9">
        <f>IF(E21/D21&gt;150%,1.5,E21/D21)</f>
        <v>1.0327868852459017</v>
      </c>
      <c r="G21" s="10">
        <f>IF(E21-D21=0,"-",E21-D21)</f>
        <v>2</v>
      </c>
      <c r="H21" s="110"/>
      <c r="I21" s="110"/>
      <c r="J21" s="113"/>
      <c r="K21" s="104"/>
    </row>
    <row r="22" spans="1:11" ht="138" customHeight="1" outlineLevel="1">
      <c r="A22" s="45">
        <v>5</v>
      </c>
      <c r="B22" s="34" t="s">
        <v>106</v>
      </c>
      <c r="C22" s="14" t="s">
        <v>20</v>
      </c>
      <c r="D22" s="10">
        <v>18</v>
      </c>
      <c r="E22" s="10">
        <v>18</v>
      </c>
      <c r="F22" s="9">
        <f t="shared" si="0"/>
        <v>1</v>
      </c>
      <c r="G22" s="10" t="str">
        <f t="shared" si="1"/>
        <v>-</v>
      </c>
      <c r="H22" s="31">
        <v>1620.9</v>
      </c>
      <c r="I22" s="31">
        <v>1620.9</v>
      </c>
      <c r="J22" s="11">
        <f t="shared" si="2"/>
        <v>1</v>
      </c>
      <c r="K22" s="5">
        <f t="shared" si="3"/>
        <v>0</v>
      </c>
    </row>
    <row r="23" spans="1:11" ht="172.5" outlineLevel="1">
      <c r="A23" s="114">
        <v>6</v>
      </c>
      <c r="B23" s="34" t="s">
        <v>166</v>
      </c>
      <c r="C23" s="14" t="s">
        <v>6</v>
      </c>
      <c r="D23" s="10" t="s">
        <v>6</v>
      </c>
      <c r="E23" s="10" t="s">
        <v>6</v>
      </c>
      <c r="F23" s="9" t="s">
        <v>6</v>
      </c>
      <c r="G23" s="10" t="s">
        <v>6</v>
      </c>
      <c r="H23" s="31">
        <v>21876.9</v>
      </c>
      <c r="I23" s="31">
        <v>21876.5</v>
      </c>
      <c r="J23" s="11">
        <f t="shared" si="2"/>
        <v>0.9999817158738212</v>
      </c>
      <c r="K23" s="5">
        <f t="shared" si="3"/>
        <v>-0.4000000000014552</v>
      </c>
    </row>
    <row r="24" spans="1:11" ht="75" outlineLevel="1">
      <c r="A24" s="115"/>
      <c r="B24" s="37" t="s">
        <v>107</v>
      </c>
      <c r="C24" s="14" t="s">
        <v>20</v>
      </c>
      <c r="D24" s="10">
        <v>60</v>
      </c>
      <c r="E24" s="10">
        <v>60</v>
      </c>
      <c r="F24" s="9">
        <f t="shared" si="0"/>
        <v>1</v>
      </c>
      <c r="G24" s="10" t="str">
        <f t="shared" si="1"/>
        <v>-</v>
      </c>
      <c r="H24" s="8" t="s">
        <v>6</v>
      </c>
      <c r="I24" s="8" t="s">
        <v>6</v>
      </c>
      <c r="J24" s="11" t="s">
        <v>6</v>
      </c>
      <c r="K24" s="66" t="s">
        <v>6</v>
      </c>
    </row>
    <row r="25" spans="1:11" ht="93.75" outlineLevel="1">
      <c r="A25" s="116"/>
      <c r="B25" s="37" t="s">
        <v>108</v>
      </c>
      <c r="C25" s="14" t="s">
        <v>20</v>
      </c>
      <c r="D25" s="10">
        <v>5</v>
      </c>
      <c r="E25" s="10">
        <v>38</v>
      </c>
      <c r="F25" s="9">
        <f t="shared" si="0"/>
        <v>1.5</v>
      </c>
      <c r="G25" s="10">
        <f t="shared" si="1"/>
        <v>33</v>
      </c>
      <c r="H25" s="8" t="s">
        <v>6</v>
      </c>
      <c r="I25" s="8" t="s">
        <v>6</v>
      </c>
      <c r="J25" s="11" t="s">
        <v>6</v>
      </c>
      <c r="K25" s="66" t="s">
        <v>6</v>
      </c>
    </row>
    <row r="26" spans="1:11" ht="150" outlineLevel="1">
      <c r="A26" s="45">
        <v>7</v>
      </c>
      <c r="B26" s="34" t="s">
        <v>109</v>
      </c>
      <c r="C26" s="14" t="s">
        <v>20</v>
      </c>
      <c r="D26" s="10">
        <v>35</v>
      </c>
      <c r="E26" s="10">
        <v>35</v>
      </c>
      <c r="F26" s="9">
        <f t="shared" si="0"/>
        <v>1</v>
      </c>
      <c r="G26" s="10" t="str">
        <f t="shared" si="1"/>
        <v>-</v>
      </c>
      <c r="H26" s="31">
        <v>10815.1</v>
      </c>
      <c r="I26" s="31">
        <v>10815.1</v>
      </c>
      <c r="J26" s="11">
        <f t="shared" si="2"/>
        <v>1</v>
      </c>
      <c r="K26" s="5">
        <f t="shared" si="3"/>
        <v>0</v>
      </c>
    </row>
    <row r="27" spans="1:11" ht="44.25" customHeight="1">
      <c r="A27" s="127" t="s">
        <v>110</v>
      </c>
      <c r="B27" s="128"/>
      <c r="C27" s="128"/>
      <c r="D27" s="128"/>
      <c r="E27" s="128"/>
      <c r="F27" s="128"/>
      <c r="G27" s="129"/>
      <c r="H27" s="6">
        <f>H28+H41+H47+H50+H51+H52+H57+H60</f>
        <v>3419934.3999999994</v>
      </c>
      <c r="I27" s="6">
        <f>I28+I41+I47+I50+I51+I52+I57+I60</f>
        <v>3399820.4000000004</v>
      </c>
      <c r="J27" s="13">
        <f>I27/H27</f>
        <v>0.9941186006374861</v>
      </c>
      <c r="K27" s="7">
        <f>I27-H27</f>
        <v>-20113.99999999907</v>
      </c>
    </row>
    <row r="28" spans="1:11" ht="37.5" outlineLevel="1">
      <c r="A28" s="114" t="s">
        <v>29</v>
      </c>
      <c r="B28" s="34" t="s">
        <v>27</v>
      </c>
      <c r="C28" s="35"/>
      <c r="D28" s="14" t="s">
        <v>6</v>
      </c>
      <c r="E28" s="14" t="s">
        <v>6</v>
      </c>
      <c r="F28" s="9" t="s">
        <v>6</v>
      </c>
      <c r="G28" s="10" t="s">
        <v>6</v>
      </c>
      <c r="H28" s="108">
        <f>886250.3+1804156.3</f>
        <v>2690406.6</v>
      </c>
      <c r="I28" s="105">
        <v>2670575.5</v>
      </c>
      <c r="J28" s="111">
        <f>I28/H28</f>
        <v>0.9926289580169778</v>
      </c>
      <c r="K28" s="102">
        <f>I28-H28</f>
        <v>-19831.100000000093</v>
      </c>
    </row>
    <row r="29" spans="1:11" ht="47.25" outlineLevel="2">
      <c r="A29" s="115"/>
      <c r="B29" s="39" t="s">
        <v>50</v>
      </c>
      <c r="C29" s="35" t="s">
        <v>26</v>
      </c>
      <c r="D29" s="10">
        <v>128706</v>
      </c>
      <c r="E29" s="10">
        <v>128984</v>
      </c>
      <c r="F29" s="9">
        <f>IF(E29/D29&gt;150%,1.5,E29/D29)</f>
        <v>1.002159961462558</v>
      </c>
      <c r="G29" s="10">
        <f>IF(E29-D29=0,"-",E29-D29)</f>
        <v>278</v>
      </c>
      <c r="H29" s="109"/>
      <c r="I29" s="106"/>
      <c r="J29" s="112"/>
      <c r="K29" s="103"/>
    </row>
    <row r="30" spans="1:11" ht="47.25" outlineLevel="2">
      <c r="A30" s="115"/>
      <c r="B30" s="39" t="s">
        <v>51</v>
      </c>
      <c r="C30" s="35" t="s">
        <v>20</v>
      </c>
      <c r="D30" s="10">
        <v>101</v>
      </c>
      <c r="E30" s="95">
        <v>98</v>
      </c>
      <c r="F30" s="9">
        <f>IF(E30/D30&gt;150%,1.5,E30/D30)</f>
        <v>0.9702970297029703</v>
      </c>
      <c r="G30" s="10">
        <f>IF(E30-D30=0,"-",E30-D30)</f>
        <v>-3</v>
      </c>
      <c r="H30" s="109"/>
      <c r="I30" s="106"/>
      <c r="J30" s="112"/>
      <c r="K30" s="103"/>
    </row>
    <row r="31" spans="1:11" ht="63" outlineLevel="2">
      <c r="A31" s="115"/>
      <c r="B31" s="40" t="s">
        <v>52</v>
      </c>
      <c r="C31" s="41" t="s">
        <v>26</v>
      </c>
      <c r="D31" s="32">
        <v>1136</v>
      </c>
      <c r="E31" s="32">
        <v>1153</v>
      </c>
      <c r="F31" s="67">
        <f>IF(E31/D31&gt;150%,1.5,E31/D31)</f>
        <v>1.0149647887323943</v>
      </c>
      <c r="G31" s="32">
        <f>IF(E31-D31=0,"-",E31-D31)</f>
        <v>17</v>
      </c>
      <c r="H31" s="110"/>
      <c r="I31" s="107"/>
      <c r="J31" s="113"/>
      <c r="K31" s="104"/>
    </row>
    <row r="32" spans="1:11" ht="20.25" outlineLevel="2">
      <c r="A32" s="36"/>
      <c r="B32" s="68" t="s">
        <v>120</v>
      </c>
      <c r="C32" s="72"/>
      <c r="D32" s="10"/>
      <c r="E32" s="10"/>
      <c r="F32" s="9"/>
      <c r="G32" s="10"/>
      <c r="H32" s="29"/>
      <c r="I32" s="29"/>
      <c r="J32" s="26"/>
      <c r="K32" s="27"/>
    </row>
    <row r="33" spans="1:11" ht="80.25" customHeight="1" outlineLevel="2">
      <c r="A33" s="36"/>
      <c r="B33" s="37" t="s">
        <v>119</v>
      </c>
      <c r="C33" s="41"/>
      <c r="D33" s="32"/>
      <c r="E33" s="32"/>
      <c r="F33" s="9"/>
      <c r="G33" s="10"/>
      <c r="H33" s="31">
        <f>34431.1+56566</f>
        <v>90997.1</v>
      </c>
      <c r="I33" s="85">
        <f>56566+34005.8+424.8+0.5</f>
        <v>90997.1</v>
      </c>
      <c r="J33" s="11">
        <f aca="true" t="shared" si="4" ref="J33:J40">I33/H33</f>
        <v>1</v>
      </c>
      <c r="K33" s="5">
        <f aca="true" t="shared" si="5" ref="K33:K40">I33-H33</f>
        <v>0</v>
      </c>
    </row>
    <row r="34" spans="1:11" ht="99.75" customHeight="1" outlineLevel="2">
      <c r="A34" s="36"/>
      <c r="B34" s="37" t="s">
        <v>111</v>
      </c>
      <c r="C34" s="41" t="s">
        <v>26</v>
      </c>
      <c r="D34" s="32">
        <v>35</v>
      </c>
      <c r="E34" s="32">
        <v>35</v>
      </c>
      <c r="F34" s="9">
        <f aca="true" t="shared" si="6" ref="F34:F40">IF(E34/D34&gt;150%,1.5,E34/D34)</f>
        <v>1</v>
      </c>
      <c r="G34" s="10" t="str">
        <f aca="true" t="shared" si="7" ref="G34:G40">IF(E34-D34=0,"-",E34-D34)</f>
        <v>-</v>
      </c>
      <c r="H34" s="31">
        <v>315</v>
      </c>
      <c r="I34" s="31">
        <v>315</v>
      </c>
      <c r="J34" s="11">
        <f t="shared" si="4"/>
        <v>1</v>
      </c>
      <c r="K34" s="5">
        <f t="shared" si="5"/>
        <v>0</v>
      </c>
    </row>
    <row r="35" spans="1:11" ht="96" customHeight="1" outlineLevel="2">
      <c r="A35" s="36"/>
      <c r="B35" s="37" t="s">
        <v>113</v>
      </c>
      <c r="C35" s="41" t="s">
        <v>20</v>
      </c>
      <c r="D35" s="32">
        <v>3</v>
      </c>
      <c r="E35" s="32">
        <v>3</v>
      </c>
      <c r="F35" s="9">
        <f t="shared" si="6"/>
        <v>1</v>
      </c>
      <c r="G35" s="10" t="str">
        <f t="shared" si="7"/>
        <v>-</v>
      </c>
      <c r="H35" s="31">
        <v>1500</v>
      </c>
      <c r="I35" s="31">
        <v>1500</v>
      </c>
      <c r="J35" s="11">
        <f t="shared" si="4"/>
        <v>1</v>
      </c>
      <c r="K35" s="5">
        <f t="shared" si="5"/>
        <v>0</v>
      </c>
    </row>
    <row r="36" spans="1:11" ht="96" customHeight="1" outlineLevel="2">
      <c r="A36" s="36"/>
      <c r="B36" s="37" t="s">
        <v>114</v>
      </c>
      <c r="C36" s="41" t="s">
        <v>26</v>
      </c>
      <c r="D36" s="32">
        <v>2</v>
      </c>
      <c r="E36" s="32">
        <v>1</v>
      </c>
      <c r="F36" s="9">
        <f t="shared" si="6"/>
        <v>0.5</v>
      </c>
      <c r="G36" s="10">
        <f t="shared" si="7"/>
        <v>-1</v>
      </c>
      <c r="H36" s="31">
        <v>6</v>
      </c>
      <c r="I36" s="31">
        <v>6</v>
      </c>
      <c r="J36" s="11">
        <f t="shared" si="4"/>
        <v>1</v>
      </c>
      <c r="K36" s="5">
        <f t="shared" si="5"/>
        <v>0</v>
      </c>
    </row>
    <row r="37" spans="1:11" ht="75" outlineLevel="2">
      <c r="A37" s="36"/>
      <c r="B37" s="37" t="s">
        <v>115</v>
      </c>
      <c r="C37" s="41" t="s">
        <v>26</v>
      </c>
      <c r="D37" s="32">
        <v>4</v>
      </c>
      <c r="E37" s="32">
        <v>4</v>
      </c>
      <c r="F37" s="9">
        <f t="shared" si="6"/>
        <v>1</v>
      </c>
      <c r="G37" s="10" t="str">
        <f t="shared" si="7"/>
        <v>-</v>
      </c>
      <c r="H37" s="31">
        <v>200</v>
      </c>
      <c r="I37" s="31">
        <v>200</v>
      </c>
      <c r="J37" s="11">
        <f t="shared" si="4"/>
        <v>1</v>
      </c>
      <c r="K37" s="5">
        <f t="shared" si="5"/>
        <v>0</v>
      </c>
    </row>
    <row r="38" spans="1:11" ht="56.25" outlineLevel="2">
      <c r="A38" s="36"/>
      <c r="B38" s="37" t="s">
        <v>116</v>
      </c>
      <c r="C38" s="14" t="s">
        <v>26</v>
      </c>
      <c r="D38" s="10">
        <v>2</v>
      </c>
      <c r="E38" s="10">
        <v>1</v>
      </c>
      <c r="F38" s="9">
        <f t="shared" si="6"/>
        <v>0.5</v>
      </c>
      <c r="G38" s="10">
        <f t="shared" si="7"/>
        <v>-1</v>
      </c>
      <c r="H38" s="31">
        <v>11</v>
      </c>
      <c r="I38" s="31">
        <v>11</v>
      </c>
      <c r="J38" s="11">
        <f t="shared" si="4"/>
        <v>1</v>
      </c>
      <c r="K38" s="5">
        <f t="shared" si="5"/>
        <v>0</v>
      </c>
    </row>
    <row r="39" spans="1:11" ht="135.75" customHeight="1" outlineLevel="2">
      <c r="A39" s="36"/>
      <c r="B39" s="37" t="s">
        <v>117</v>
      </c>
      <c r="C39" s="14" t="s">
        <v>20</v>
      </c>
      <c r="D39" s="10">
        <v>1500</v>
      </c>
      <c r="E39" s="10">
        <v>1010</v>
      </c>
      <c r="F39" s="9">
        <f t="shared" si="6"/>
        <v>0.6733333333333333</v>
      </c>
      <c r="G39" s="10">
        <f t="shared" si="7"/>
        <v>-490</v>
      </c>
      <c r="H39" s="31">
        <v>200</v>
      </c>
      <c r="I39" s="31">
        <v>72.2</v>
      </c>
      <c r="J39" s="11">
        <f t="shared" si="4"/>
        <v>0.361</v>
      </c>
      <c r="K39" s="5">
        <f t="shared" si="5"/>
        <v>-127.8</v>
      </c>
    </row>
    <row r="40" spans="1:11" ht="56.25" outlineLevel="2">
      <c r="A40" s="36"/>
      <c r="B40" s="37" t="s">
        <v>118</v>
      </c>
      <c r="C40" s="14" t="s">
        <v>20</v>
      </c>
      <c r="D40" s="10">
        <v>1</v>
      </c>
      <c r="E40" s="95">
        <v>1</v>
      </c>
      <c r="F40" s="9">
        <f t="shared" si="6"/>
        <v>1</v>
      </c>
      <c r="G40" s="10" t="str">
        <f t="shared" si="7"/>
        <v>-</v>
      </c>
      <c r="H40" s="31">
        <v>30</v>
      </c>
      <c r="I40" s="31">
        <v>30</v>
      </c>
      <c r="J40" s="11">
        <f t="shared" si="4"/>
        <v>1</v>
      </c>
      <c r="K40" s="5">
        <f t="shared" si="5"/>
        <v>0</v>
      </c>
    </row>
    <row r="41" spans="1:11" ht="194.25" customHeight="1" outlineLevel="1">
      <c r="A41" s="114" t="s">
        <v>30</v>
      </c>
      <c r="B41" s="34" t="s">
        <v>122</v>
      </c>
      <c r="C41" s="14"/>
      <c r="D41" s="14" t="s">
        <v>6</v>
      </c>
      <c r="E41" s="14" t="s">
        <v>6</v>
      </c>
      <c r="F41" s="9" t="s">
        <v>6</v>
      </c>
      <c r="G41" s="10" t="s">
        <v>6</v>
      </c>
      <c r="H41" s="31">
        <f>44254.5+375.2+46097.2</f>
        <v>90726.9</v>
      </c>
      <c r="I41" s="31">
        <v>90634.7</v>
      </c>
      <c r="J41" s="11">
        <f>I41/H41</f>
        <v>0.9989837633601502</v>
      </c>
      <c r="K41" s="5">
        <f>I41-H41</f>
        <v>-92.19999999999709</v>
      </c>
    </row>
    <row r="42" spans="1:11" ht="20.25" outlineLevel="2">
      <c r="A42" s="115"/>
      <c r="B42" s="68" t="s">
        <v>112</v>
      </c>
      <c r="C42" s="14"/>
      <c r="D42" s="14"/>
      <c r="E42" s="14"/>
      <c r="F42" s="9"/>
      <c r="G42" s="10"/>
      <c r="H42" s="31"/>
      <c r="I42" s="31"/>
      <c r="J42" s="11"/>
      <c r="K42" s="5"/>
    </row>
    <row r="43" spans="1:11" ht="96.75" customHeight="1" outlineLevel="2">
      <c r="A43" s="115"/>
      <c r="B43" s="37" t="s">
        <v>123</v>
      </c>
      <c r="C43" s="14"/>
      <c r="D43" s="14"/>
      <c r="E43" s="14"/>
      <c r="F43" s="9"/>
      <c r="G43" s="10"/>
      <c r="H43" s="141">
        <f>5795.9+44722.1</f>
        <v>50518</v>
      </c>
      <c r="I43" s="141">
        <v>50518</v>
      </c>
      <c r="J43" s="111" t="s">
        <v>6</v>
      </c>
      <c r="K43" s="138" t="s">
        <v>6</v>
      </c>
    </row>
    <row r="44" spans="1:11" ht="38.25" customHeight="1" outlineLevel="2">
      <c r="A44" s="115"/>
      <c r="B44" s="69" t="s">
        <v>53</v>
      </c>
      <c r="C44" s="14" t="s">
        <v>20</v>
      </c>
      <c r="D44" s="10">
        <v>22</v>
      </c>
      <c r="E44" s="10">
        <v>24</v>
      </c>
      <c r="F44" s="9">
        <f>IF(E44/D44&gt;150%,1.5,E44/D44)</f>
        <v>1.0909090909090908</v>
      </c>
      <c r="G44" s="10">
        <f>IF(E44-D44=0,"-",E44-D44)</f>
        <v>2</v>
      </c>
      <c r="H44" s="141"/>
      <c r="I44" s="141"/>
      <c r="J44" s="112"/>
      <c r="K44" s="139"/>
    </row>
    <row r="45" spans="1:11" ht="96.75" customHeight="1" outlineLevel="2">
      <c r="A45" s="115"/>
      <c r="B45" s="69" t="s">
        <v>121</v>
      </c>
      <c r="C45" s="14" t="s">
        <v>20</v>
      </c>
      <c r="D45" s="10">
        <v>2</v>
      </c>
      <c r="E45" s="10">
        <v>2</v>
      </c>
      <c r="F45" s="9">
        <f>IF(E45/D45&gt;150%,1.5,E45/D45)</f>
        <v>1</v>
      </c>
      <c r="G45" s="10" t="str">
        <f>IF(E45-D45=0,"-",E45-D45)</f>
        <v>-</v>
      </c>
      <c r="H45" s="141"/>
      <c r="I45" s="141"/>
      <c r="J45" s="112"/>
      <c r="K45" s="139"/>
    </row>
    <row r="46" spans="1:11" ht="93.75" outlineLevel="2">
      <c r="A46" s="116"/>
      <c r="B46" s="37" t="s">
        <v>124</v>
      </c>
      <c r="C46" s="14" t="s">
        <v>20</v>
      </c>
      <c r="D46" s="10">
        <v>1</v>
      </c>
      <c r="E46" s="10">
        <v>1</v>
      </c>
      <c r="F46" s="9">
        <f>IF(E46/D46&gt;150%,1.5,E46/D46)</f>
        <v>1</v>
      </c>
      <c r="G46" s="10" t="str">
        <f>IF(E46-D46=0,"-",E46-D46)</f>
        <v>-</v>
      </c>
      <c r="H46" s="31">
        <f>313.5+375.2+1375.1</f>
        <v>2063.8</v>
      </c>
      <c r="I46" s="31">
        <v>2063.8</v>
      </c>
      <c r="J46" s="113"/>
      <c r="K46" s="140"/>
    </row>
    <row r="47" spans="1:11" ht="262.5" outlineLevel="1">
      <c r="A47" s="114" t="s">
        <v>31</v>
      </c>
      <c r="B47" s="57" t="s">
        <v>125</v>
      </c>
      <c r="C47" s="14"/>
      <c r="D47" s="10"/>
      <c r="E47" s="10"/>
      <c r="F47" s="9"/>
      <c r="G47" s="10"/>
      <c r="H47" s="108">
        <v>2649.8</v>
      </c>
      <c r="I47" s="108">
        <v>2610.8</v>
      </c>
      <c r="J47" s="111">
        <f>I47/H47</f>
        <v>0.9852819080685334</v>
      </c>
      <c r="K47" s="102">
        <f>I47-H47</f>
        <v>-39</v>
      </c>
    </row>
    <row r="48" spans="1:11" ht="37.5" outlineLevel="2">
      <c r="A48" s="115"/>
      <c r="B48" s="69" t="s">
        <v>133</v>
      </c>
      <c r="C48" s="14" t="s">
        <v>20</v>
      </c>
      <c r="D48" s="10">
        <v>1</v>
      </c>
      <c r="E48" s="10">
        <v>1</v>
      </c>
      <c r="F48" s="9">
        <f>IF(E48/D48&gt;150%,1.5,E48/D48)</f>
        <v>1</v>
      </c>
      <c r="G48" s="10" t="str">
        <f>IF(E48-D48=0,"-",E48-D48)</f>
        <v>-</v>
      </c>
      <c r="H48" s="109"/>
      <c r="I48" s="109"/>
      <c r="J48" s="112"/>
      <c r="K48" s="103"/>
    </row>
    <row r="49" spans="1:11" ht="37.5" outlineLevel="2">
      <c r="A49" s="116"/>
      <c r="B49" s="69" t="s">
        <v>134</v>
      </c>
      <c r="C49" s="14" t="s">
        <v>20</v>
      </c>
      <c r="D49" s="10">
        <v>59</v>
      </c>
      <c r="E49" s="10">
        <v>58</v>
      </c>
      <c r="F49" s="9">
        <f>IF(E49/D49&gt;150%,1.5,E49/D49)</f>
        <v>0.9830508474576272</v>
      </c>
      <c r="G49" s="10">
        <f>IF(E49-D49=0,"-",E49-D49)</f>
        <v>-1</v>
      </c>
      <c r="H49" s="110"/>
      <c r="I49" s="110"/>
      <c r="J49" s="113"/>
      <c r="K49" s="104"/>
    </row>
    <row r="50" spans="1:11" ht="124.5" customHeight="1" outlineLevel="1">
      <c r="A50" s="38" t="s">
        <v>126</v>
      </c>
      <c r="B50" s="34" t="s">
        <v>140</v>
      </c>
      <c r="C50" s="14" t="s">
        <v>20</v>
      </c>
      <c r="D50" s="10">
        <v>16</v>
      </c>
      <c r="E50" s="10">
        <v>15</v>
      </c>
      <c r="F50" s="9">
        <f>IF(E50/D50&gt;150%,1.5,E50/D50)</f>
        <v>0.9375</v>
      </c>
      <c r="G50" s="10">
        <f>IF(E50-D50=0,"-",E50-D50)</f>
        <v>-1</v>
      </c>
      <c r="H50" s="31">
        <v>1666.3</v>
      </c>
      <c r="I50" s="31">
        <v>1555.4</v>
      </c>
      <c r="J50" s="11">
        <f>I50/H50</f>
        <v>0.9334453579787554</v>
      </c>
      <c r="K50" s="5">
        <f>I50-H50</f>
        <v>-110.89999999999986</v>
      </c>
    </row>
    <row r="51" spans="1:11" ht="127.5" customHeight="1" outlineLevel="1">
      <c r="A51" s="38" t="s">
        <v>127</v>
      </c>
      <c r="B51" s="34" t="s">
        <v>32</v>
      </c>
      <c r="C51" s="14" t="s">
        <v>20</v>
      </c>
      <c r="D51" s="10">
        <v>9</v>
      </c>
      <c r="E51" s="10"/>
      <c r="F51" s="9">
        <f>IF(E51/D51&gt;150%,1.5,E51/D51)</f>
        <v>0</v>
      </c>
      <c r="G51" s="10">
        <f>IF(E51-D51=0,"-",E51-D51)</f>
        <v>-9</v>
      </c>
      <c r="H51" s="30">
        <f>5202+763.9</f>
        <v>5965.9</v>
      </c>
      <c r="I51" s="84">
        <f>763.9+166.5+5035.5</f>
        <v>5965.9</v>
      </c>
      <c r="J51" s="11">
        <f>I51/H51</f>
        <v>1</v>
      </c>
      <c r="K51" s="5">
        <f>I51-H51</f>
        <v>0</v>
      </c>
    </row>
    <row r="52" spans="1:11" ht="120" customHeight="1" outlineLevel="1">
      <c r="A52" s="114" t="s">
        <v>128</v>
      </c>
      <c r="B52" s="57" t="s">
        <v>139</v>
      </c>
      <c r="C52" s="18" t="s">
        <v>6</v>
      </c>
      <c r="D52" s="70" t="s">
        <v>6</v>
      </c>
      <c r="E52" s="70" t="s">
        <v>6</v>
      </c>
      <c r="F52" s="22" t="s">
        <v>6</v>
      </c>
      <c r="G52" s="70" t="s">
        <v>6</v>
      </c>
      <c r="H52" s="108">
        <v>2600</v>
      </c>
      <c r="I52" s="105">
        <f>760.2+1800</f>
        <v>2560.2</v>
      </c>
      <c r="J52" s="111">
        <f>I52/H52</f>
        <v>0.9846923076923076</v>
      </c>
      <c r="K52" s="108">
        <f>I52-H52</f>
        <v>-39.80000000000018</v>
      </c>
    </row>
    <row r="53" spans="1:11" ht="37.5" customHeight="1" outlineLevel="2">
      <c r="A53" s="115"/>
      <c r="B53" s="69" t="s">
        <v>135</v>
      </c>
      <c r="C53" s="14" t="s">
        <v>20</v>
      </c>
      <c r="D53" s="10">
        <v>72</v>
      </c>
      <c r="E53" s="92">
        <v>69</v>
      </c>
      <c r="F53" s="9">
        <f>IF(E53/D53&gt;150%,1.5,E53/D53)</f>
        <v>0.9583333333333334</v>
      </c>
      <c r="G53" s="10">
        <f>IF(E53-D53=0,"-",E53-D53)</f>
        <v>-3</v>
      </c>
      <c r="H53" s="109"/>
      <c r="I53" s="106"/>
      <c r="J53" s="112"/>
      <c r="K53" s="109"/>
    </row>
    <row r="54" spans="1:11" ht="20.25" customHeight="1" outlineLevel="2">
      <c r="A54" s="115"/>
      <c r="B54" s="69" t="s">
        <v>136</v>
      </c>
      <c r="C54" s="14" t="s">
        <v>26</v>
      </c>
      <c r="D54" s="10">
        <v>2300</v>
      </c>
      <c r="E54" s="92">
        <v>16828</v>
      </c>
      <c r="F54" s="9">
        <f>IF(E54/D54&gt;150%,1.5,E54/D54)</f>
        <v>1.5</v>
      </c>
      <c r="G54" s="10">
        <f>IF(E54-D54=0,"-",E54-D54)</f>
        <v>14528</v>
      </c>
      <c r="H54" s="109"/>
      <c r="I54" s="106"/>
      <c r="J54" s="112"/>
      <c r="K54" s="109"/>
    </row>
    <row r="55" spans="1:11" ht="37.5" customHeight="1" outlineLevel="2">
      <c r="A55" s="115"/>
      <c r="B55" s="69" t="s">
        <v>137</v>
      </c>
      <c r="C55" s="14" t="s">
        <v>20</v>
      </c>
      <c r="D55" s="10">
        <v>2</v>
      </c>
      <c r="E55" s="92">
        <v>4</v>
      </c>
      <c r="F55" s="9">
        <f>IF(E55/D55&gt;150%,1.5,E55/D55)</f>
        <v>1.5</v>
      </c>
      <c r="G55" s="10">
        <f>IF(E55-D55=0,"-",E55-D55)</f>
        <v>2</v>
      </c>
      <c r="H55" s="109"/>
      <c r="I55" s="106"/>
      <c r="J55" s="112"/>
      <c r="K55" s="109"/>
    </row>
    <row r="56" spans="1:11" ht="37.5" customHeight="1" outlineLevel="2">
      <c r="A56" s="116"/>
      <c r="B56" s="69" t="s">
        <v>138</v>
      </c>
      <c r="C56" s="14" t="s">
        <v>20</v>
      </c>
      <c r="D56" s="10">
        <v>32</v>
      </c>
      <c r="E56" s="92">
        <v>32</v>
      </c>
      <c r="F56" s="9">
        <f>IF(E56/D56&gt;150%,1.5,E56/D56)</f>
        <v>1</v>
      </c>
      <c r="G56" s="10" t="str">
        <f>IF(E56-D56=0,"-",E56-D56)</f>
        <v>-</v>
      </c>
      <c r="H56" s="110"/>
      <c r="I56" s="107"/>
      <c r="J56" s="113"/>
      <c r="K56" s="110"/>
    </row>
    <row r="57" spans="1:11" ht="140.25" customHeight="1" outlineLevel="1">
      <c r="A57" s="114" t="s">
        <v>129</v>
      </c>
      <c r="B57" s="34" t="s">
        <v>143</v>
      </c>
      <c r="C57" s="18" t="s">
        <v>6</v>
      </c>
      <c r="D57" s="70" t="s">
        <v>6</v>
      </c>
      <c r="E57" s="70" t="s">
        <v>6</v>
      </c>
      <c r="F57" s="22" t="s">
        <v>6</v>
      </c>
      <c r="G57" s="70" t="s">
        <v>6</v>
      </c>
      <c r="H57" s="108">
        <v>76147.7</v>
      </c>
      <c r="I57" s="108">
        <v>76146.7</v>
      </c>
      <c r="J57" s="111">
        <f>I57/H57</f>
        <v>0.9999868676269933</v>
      </c>
      <c r="K57" s="108">
        <f>I57-H57</f>
        <v>-1</v>
      </c>
    </row>
    <row r="58" spans="1:11" ht="75" customHeight="1" outlineLevel="2">
      <c r="A58" s="115"/>
      <c r="B58" s="69" t="s">
        <v>141</v>
      </c>
      <c r="C58" s="14" t="s">
        <v>20</v>
      </c>
      <c r="D58" s="10">
        <v>78</v>
      </c>
      <c r="E58" s="10">
        <v>80</v>
      </c>
      <c r="F58" s="9">
        <f>IF(E58/D58&gt;150%,1.5,E58/D58)</f>
        <v>1.0256410256410255</v>
      </c>
      <c r="G58" s="10">
        <f>IF(E58-D58=0,"-",E58-D58)</f>
        <v>2</v>
      </c>
      <c r="H58" s="109"/>
      <c r="I58" s="109"/>
      <c r="J58" s="112"/>
      <c r="K58" s="109"/>
    </row>
    <row r="59" spans="1:11" ht="93.75" customHeight="1" outlineLevel="2">
      <c r="A59" s="116"/>
      <c r="B59" s="69" t="s">
        <v>142</v>
      </c>
      <c r="C59" s="14" t="s">
        <v>20</v>
      </c>
      <c r="D59" s="10">
        <v>15</v>
      </c>
      <c r="E59" s="10">
        <v>70</v>
      </c>
      <c r="F59" s="9">
        <f>IF(E59/D59&gt;150%,1.5,E59/D59)</f>
        <v>1.5</v>
      </c>
      <c r="G59" s="10">
        <f>IF(E59-D59=0,"-",E59-D59)</f>
        <v>55</v>
      </c>
      <c r="H59" s="110"/>
      <c r="I59" s="110"/>
      <c r="J59" s="113"/>
      <c r="K59" s="110"/>
    </row>
    <row r="60" spans="1:11" ht="20.25" outlineLevel="1">
      <c r="A60" s="45" t="s">
        <v>130</v>
      </c>
      <c r="B60" s="68" t="s">
        <v>132</v>
      </c>
      <c r="C60" s="14" t="s">
        <v>197</v>
      </c>
      <c r="D60" s="10">
        <v>1135</v>
      </c>
      <c r="E60" s="10">
        <v>1135</v>
      </c>
      <c r="F60" s="9">
        <f>IF(E60/D60&gt;150%,1.5,E60/D60)</f>
        <v>1</v>
      </c>
      <c r="G60" s="10" t="str">
        <f>IF(E60-D60=0,"-",E60-D60)</f>
        <v>-</v>
      </c>
      <c r="H60" s="31">
        <v>549771.2</v>
      </c>
      <c r="I60" s="31">
        <v>549771.2</v>
      </c>
      <c r="J60" s="11">
        <f>I60/H60</f>
        <v>1</v>
      </c>
      <c r="K60" s="5">
        <f>I60-H60</f>
        <v>0</v>
      </c>
    </row>
    <row r="61" spans="1:11" ht="42.75" customHeight="1">
      <c r="A61" s="99" t="s">
        <v>144</v>
      </c>
      <c r="B61" s="100"/>
      <c r="C61" s="100"/>
      <c r="D61" s="100"/>
      <c r="E61" s="100"/>
      <c r="F61" s="100"/>
      <c r="G61" s="101"/>
      <c r="H61" s="94">
        <f>SUM(H62:H73)</f>
        <v>286712.5</v>
      </c>
      <c r="I61" s="6">
        <f>SUM(I62:I73)</f>
        <v>283567.2</v>
      </c>
      <c r="J61" s="13">
        <f>I61/H61</f>
        <v>0.9890297772158522</v>
      </c>
      <c r="K61" s="7">
        <f>I61-H61</f>
        <v>-3145.2999999999884</v>
      </c>
    </row>
    <row r="62" spans="1:11" ht="38.25" customHeight="1" outlineLevel="1">
      <c r="A62" s="114" t="s">
        <v>33</v>
      </c>
      <c r="B62" s="34" t="s">
        <v>34</v>
      </c>
      <c r="C62" s="42" t="s">
        <v>6</v>
      </c>
      <c r="D62" s="14" t="s">
        <v>6</v>
      </c>
      <c r="E62" s="14" t="s">
        <v>6</v>
      </c>
      <c r="F62" s="9" t="s">
        <v>6</v>
      </c>
      <c r="G62" s="10" t="s">
        <v>6</v>
      </c>
      <c r="H62" s="108">
        <f>31314.7+33973.2</f>
        <v>65287.899999999994</v>
      </c>
      <c r="I62" s="105">
        <v>64780.4</v>
      </c>
      <c r="J62" s="111">
        <f>I62/H62</f>
        <v>0.9922267372667831</v>
      </c>
      <c r="K62" s="102">
        <f>I62-H62</f>
        <v>-507.4999999999927</v>
      </c>
    </row>
    <row r="63" spans="1:11" ht="47.25" outlineLevel="1">
      <c r="A63" s="115"/>
      <c r="B63" s="43" t="s">
        <v>54</v>
      </c>
      <c r="C63" s="14" t="s">
        <v>26</v>
      </c>
      <c r="D63" s="10">
        <v>5397</v>
      </c>
      <c r="E63" s="10">
        <v>5452</v>
      </c>
      <c r="F63" s="9">
        <f aca="true" t="shared" si="8" ref="F63:F73">IF(E63/D63&gt;150%,1.5,E63/D63)</f>
        <v>1.0101908467667222</v>
      </c>
      <c r="G63" s="10">
        <f aca="true" t="shared" si="9" ref="G63:G73">IF(E63-D63=0,"-",E63-D63)</f>
        <v>55</v>
      </c>
      <c r="H63" s="109"/>
      <c r="I63" s="106"/>
      <c r="J63" s="112"/>
      <c r="K63" s="103"/>
    </row>
    <row r="64" spans="1:11" ht="68.25" customHeight="1" outlineLevel="1">
      <c r="A64" s="115"/>
      <c r="B64" s="43" t="s">
        <v>55</v>
      </c>
      <c r="C64" s="14" t="s">
        <v>35</v>
      </c>
      <c r="D64" s="10">
        <v>8</v>
      </c>
      <c r="E64" s="24">
        <v>8</v>
      </c>
      <c r="F64" s="9">
        <f t="shared" si="8"/>
        <v>1</v>
      </c>
      <c r="G64" s="10" t="str">
        <f t="shared" si="9"/>
        <v>-</v>
      </c>
      <c r="H64" s="109"/>
      <c r="I64" s="106"/>
      <c r="J64" s="112"/>
      <c r="K64" s="103"/>
    </row>
    <row r="65" spans="1:11" ht="31.5" outlineLevel="1">
      <c r="A65" s="115"/>
      <c r="B65" s="43" t="s">
        <v>56</v>
      </c>
      <c r="C65" s="14" t="s">
        <v>20</v>
      </c>
      <c r="D65" s="10">
        <v>239</v>
      </c>
      <c r="E65" s="10">
        <v>237</v>
      </c>
      <c r="F65" s="9">
        <f t="shared" si="8"/>
        <v>0.9916317991631799</v>
      </c>
      <c r="G65" s="10">
        <f t="shared" si="9"/>
        <v>-2</v>
      </c>
      <c r="H65" s="109"/>
      <c r="I65" s="106"/>
      <c r="J65" s="112"/>
      <c r="K65" s="103"/>
    </row>
    <row r="66" spans="1:11" ht="31.5" outlineLevel="1">
      <c r="A66" s="115"/>
      <c r="B66" s="43" t="s">
        <v>57</v>
      </c>
      <c r="C66" s="14" t="s">
        <v>28</v>
      </c>
      <c r="D66" s="8">
        <v>21.8</v>
      </c>
      <c r="E66" s="8">
        <v>21.8</v>
      </c>
      <c r="F66" s="9">
        <f t="shared" si="8"/>
        <v>1</v>
      </c>
      <c r="G66" s="10" t="str">
        <f t="shared" si="9"/>
        <v>-</v>
      </c>
      <c r="H66" s="109"/>
      <c r="I66" s="106"/>
      <c r="J66" s="112"/>
      <c r="K66" s="103"/>
    </row>
    <row r="67" spans="1:11" ht="68.25" customHeight="1" outlineLevel="1">
      <c r="A67" s="115"/>
      <c r="B67" s="43" t="s">
        <v>58</v>
      </c>
      <c r="C67" s="44" t="s">
        <v>20</v>
      </c>
      <c r="D67" s="32">
        <v>65</v>
      </c>
      <c r="E67" s="32">
        <v>65</v>
      </c>
      <c r="F67" s="9">
        <f t="shared" si="8"/>
        <v>1</v>
      </c>
      <c r="G67" s="10" t="str">
        <f t="shared" si="9"/>
        <v>-</v>
      </c>
      <c r="H67" s="109"/>
      <c r="I67" s="106"/>
      <c r="J67" s="112"/>
      <c r="K67" s="103"/>
    </row>
    <row r="68" spans="1:11" ht="47.25" outlineLevel="1">
      <c r="A68" s="115"/>
      <c r="B68" s="43" t="s">
        <v>60</v>
      </c>
      <c r="C68" s="44" t="s">
        <v>20</v>
      </c>
      <c r="D68" s="32">
        <v>470</v>
      </c>
      <c r="E68" s="32">
        <v>481</v>
      </c>
      <c r="F68" s="9">
        <f t="shared" si="8"/>
        <v>1.023404255319149</v>
      </c>
      <c r="G68" s="10">
        <f t="shared" si="9"/>
        <v>11</v>
      </c>
      <c r="H68" s="109"/>
      <c r="I68" s="106"/>
      <c r="J68" s="112"/>
      <c r="K68" s="103"/>
    </row>
    <row r="69" spans="1:11" ht="36.75" customHeight="1" outlineLevel="1">
      <c r="A69" s="116"/>
      <c r="B69" s="43" t="s">
        <v>59</v>
      </c>
      <c r="C69" s="44" t="s">
        <v>20</v>
      </c>
      <c r="D69" s="32">
        <v>62</v>
      </c>
      <c r="E69" s="32">
        <v>62</v>
      </c>
      <c r="F69" s="9">
        <f t="shared" si="8"/>
        <v>1</v>
      </c>
      <c r="G69" s="10" t="str">
        <f t="shared" si="9"/>
        <v>-</v>
      </c>
      <c r="H69" s="110"/>
      <c r="I69" s="107"/>
      <c r="J69" s="113"/>
      <c r="K69" s="104"/>
    </row>
    <row r="70" spans="1:11" s="17" customFormat="1" ht="195" customHeight="1" outlineLevel="1">
      <c r="A70" s="45" t="s">
        <v>36</v>
      </c>
      <c r="B70" s="17" t="s">
        <v>37</v>
      </c>
      <c r="C70" s="14" t="s">
        <v>20</v>
      </c>
      <c r="D70" s="10">
        <v>4</v>
      </c>
      <c r="E70" s="10">
        <v>4</v>
      </c>
      <c r="F70" s="9">
        <f t="shared" si="8"/>
        <v>1</v>
      </c>
      <c r="G70" s="10" t="str">
        <f t="shared" si="9"/>
        <v>-</v>
      </c>
      <c r="H70" s="31">
        <v>4000</v>
      </c>
      <c r="I70" s="85">
        <v>4000</v>
      </c>
      <c r="J70" s="11">
        <f>I70/H70</f>
        <v>1</v>
      </c>
      <c r="K70" s="5">
        <f>I70-H70</f>
        <v>0</v>
      </c>
    </row>
    <row r="71" spans="1:11" s="17" customFormat="1" ht="255.75" customHeight="1" outlineLevel="1">
      <c r="A71" s="45" t="s">
        <v>38</v>
      </c>
      <c r="B71" s="34" t="s">
        <v>149</v>
      </c>
      <c r="C71" s="14" t="s">
        <v>20</v>
      </c>
      <c r="D71" s="10">
        <v>1</v>
      </c>
      <c r="E71" s="10">
        <v>1</v>
      </c>
      <c r="F71" s="9">
        <f t="shared" si="8"/>
        <v>1</v>
      </c>
      <c r="G71" s="10" t="str">
        <f t="shared" si="9"/>
        <v>-</v>
      </c>
      <c r="H71" s="31">
        <v>98</v>
      </c>
      <c r="I71" s="85">
        <v>98</v>
      </c>
      <c r="J71" s="11">
        <f>I71/H71</f>
        <v>1</v>
      </c>
      <c r="K71" s="5">
        <f>I71-H71</f>
        <v>0</v>
      </c>
    </row>
    <row r="72" spans="1:11" s="17" customFormat="1" ht="117" customHeight="1" outlineLevel="1">
      <c r="A72" s="45" t="s">
        <v>145</v>
      </c>
      <c r="B72" s="34" t="s">
        <v>148</v>
      </c>
      <c r="C72" s="14" t="s">
        <v>20</v>
      </c>
      <c r="D72" s="10">
        <v>7</v>
      </c>
      <c r="E72" s="10">
        <v>7</v>
      </c>
      <c r="F72" s="9">
        <f t="shared" si="8"/>
        <v>1</v>
      </c>
      <c r="G72" s="10" t="str">
        <f t="shared" si="9"/>
        <v>-</v>
      </c>
      <c r="H72" s="31">
        <v>924.4</v>
      </c>
      <c r="I72" s="85">
        <v>924.4</v>
      </c>
      <c r="J72" s="11">
        <f>I72/H72</f>
        <v>1</v>
      </c>
      <c r="K72" s="5">
        <f>I72-H72</f>
        <v>0</v>
      </c>
    </row>
    <row r="73" spans="1:11" ht="117" customHeight="1" outlineLevel="1">
      <c r="A73" s="38" t="s">
        <v>146</v>
      </c>
      <c r="B73" s="34" t="s">
        <v>150</v>
      </c>
      <c r="C73" s="14" t="s">
        <v>20</v>
      </c>
      <c r="D73" s="10">
        <v>242</v>
      </c>
      <c r="E73" s="92">
        <v>239</v>
      </c>
      <c r="F73" s="9">
        <f t="shared" si="8"/>
        <v>0.987603305785124</v>
      </c>
      <c r="G73" s="10">
        <f t="shared" si="9"/>
        <v>-3</v>
      </c>
      <c r="H73" s="31">
        <f>88836.6+3161.3+124404.3</f>
        <v>216402.2</v>
      </c>
      <c r="I73" s="85">
        <f>87264.5+3161.3+12996.2+56257+50399.7+3685.7</f>
        <v>213764.40000000002</v>
      </c>
      <c r="J73" s="11">
        <f>I73/H73</f>
        <v>0.9878106599655642</v>
      </c>
      <c r="K73" s="5">
        <f>I73-H73</f>
        <v>-2637.7999999999884</v>
      </c>
    </row>
    <row r="74" spans="1:11" ht="37.5" outlineLevel="1">
      <c r="A74" s="45" t="s">
        <v>147</v>
      </c>
      <c r="B74" s="34" t="s">
        <v>153</v>
      </c>
      <c r="C74" s="14" t="s">
        <v>26</v>
      </c>
      <c r="D74" s="10">
        <v>796</v>
      </c>
      <c r="E74" s="92">
        <v>818</v>
      </c>
      <c r="F74" s="9">
        <f>IF(E74/D74&gt;150%,1.5,E74/D74)</f>
        <v>1.0276381909547738</v>
      </c>
      <c r="G74" s="10">
        <f>IF(E74-D74=0,"-",E74-D74)</f>
        <v>22</v>
      </c>
      <c r="H74" s="8" t="s">
        <v>6</v>
      </c>
      <c r="I74" s="8" t="s">
        <v>6</v>
      </c>
      <c r="J74" s="11" t="s">
        <v>6</v>
      </c>
      <c r="K74" s="66" t="s">
        <v>6</v>
      </c>
    </row>
    <row r="75" spans="1:11" ht="56.25" outlineLevel="1">
      <c r="A75" s="45" t="s">
        <v>159</v>
      </c>
      <c r="B75" s="34" t="s">
        <v>154</v>
      </c>
      <c r="C75" s="14" t="s">
        <v>26</v>
      </c>
      <c r="D75" s="10">
        <v>77</v>
      </c>
      <c r="E75" s="92">
        <v>77</v>
      </c>
      <c r="F75" s="9">
        <f>IF(E75/D75&gt;150%,1.5,E75/D75)</f>
        <v>1</v>
      </c>
      <c r="G75" s="10" t="str">
        <f>IF(E75-D75=0,"-",E75-D75)</f>
        <v>-</v>
      </c>
      <c r="H75" s="8" t="s">
        <v>6</v>
      </c>
      <c r="I75" s="8" t="s">
        <v>6</v>
      </c>
      <c r="J75" s="11" t="s">
        <v>6</v>
      </c>
      <c r="K75" s="66" t="s">
        <v>6</v>
      </c>
    </row>
    <row r="76" spans="1:11" ht="78" customHeight="1" outlineLevel="1">
      <c r="A76" s="45" t="s">
        <v>160</v>
      </c>
      <c r="B76" s="34" t="s">
        <v>155</v>
      </c>
      <c r="C76" s="14" t="s">
        <v>26</v>
      </c>
      <c r="D76" s="10">
        <v>181</v>
      </c>
      <c r="E76" s="92">
        <v>181</v>
      </c>
      <c r="F76" s="9">
        <f>IF(E76/D76&gt;150%,1.5,E76/D76)</f>
        <v>1</v>
      </c>
      <c r="G76" s="10" t="str">
        <f>IF(E76-D76=0,"-",E76-D76)</f>
        <v>-</v>
      </c>
      <c r="H76" s="8" t="s">
        <v>6</v>
      </c>
      <c r="I76" s="8" t="s">
        <v>6</v>
      </c>
      <c r="J76" s="11" t="s">
        <v>6</v>
      </c>
      <c r="K76" s="66" t="s">
        <v>6</v>
      </c>
    </row>
    <row r="77" spans="1:11" ht="114" customHeight="1" outlineLevel="1">
      <c r="A77" s="45" t="s">
        <v>161</v>
      </c>
      <c r="B77" s="34" t="s">
        <v>156</v>
      </c>
      <c r="C77" s="14" t="s">
        <v>26</v>
      </c>
      <c r="D77" s="10">
        <v>303</v>
      </c>
      <c r="E77" s="92">
        <v>303</v>
      </c>
      <c r="F77" s="9">
        <f>IF(E77/D77&gt;150%,1.5,E77/D77)</f>
        <v>1</v>
      </c>
      <c r="G77" s="10" t="str">
        <f>IF(E77-D77=0,"-",E77-D77)</f>
        <v>-</v>
      </c>
      <c r="H77" s="8" t="s">
        <v>6</v>
      </c>
      <c r="I77" s="8" t="s">
        <v>6</v>
      </c>
      <c r="J77" s="11" t="s">
        <v>6</v>
      </c>
      <c r="K77" s="66" t="s">
        <v>6</v>
      </c>
    </row>
    <row r="78" spans="1:11" ht="135.75" customHeight="1" outlineLevel="1">
      <c r="A78" s="45" t="s">
        <v>162</v>
      </c>
      <c r="B78" s="34" t="s">
        <v>157</v>
      </c>
      <c r="C78" s="14" t="s">
        <v>158</v>
      </c>
      <c r="D78" s="8">
        <v>32.6</v>
      </c>
      <c r="E78" s="93">
        <v>33.2</v>
      </c>
      <c r="F78" s="9">
        <f>IF(E78/D78&gt;150%,1.5,E78/D78)</f>
        <v>1.0184049079754602</v>
      </c>
      <c r="G78" s="8">
        <f>IF(E78-D78=0,"-",E78-D78)</f>
        <v>0.6000000000000014</v>
      </c>
      <c r="H78" s="8" t="s">
        <v>6</v>
      </c>
      <c r="I78" s="8" t="s">
        <v>6</v>
      </c>
      <c r="J78" s="11" t="s">
        <v>6</v>
      </c>
      <c r="K78" s="66" t="s">
        <v>6</v>
      </c>
    </row>
    <row r="79" spans="1:11" ht="40.5" customHeight="1">
      <c r="A79" s="99" t="s">
        <v>151</v>
      </c>
      <c r="B79" s="100"/>
      <c r="C79" s="100"/>
      <c r="D79" s="100"/>
      <c r="E79" s="100"/>
      <c r="F79" s="100"/>
      <c r="G79" s="101"/>
      <c r="H79" s="6">
        <f>H80</f>
        <v>35861.8</v>
      </c>
      <c r="I79" s="6">
        <f>I80</f>
        <v>35779.5</v>
      </c>
      <c r="J79" s="13">
        <f>I79/H79</f>
        <v>0.9977050789419382</v>
      </c>
      <c r="K79" s="7">
        <f>I79-H79</f>
        <v>-82.30000000000291</v>
      </c>
    </row>
    <row r="80" spans="1:11" ht="105.75" customHeight="1" outlineLevel="1">
      <c r="A80" s="45" t="s">
        <v>64</v>
      </c>
      <c r="B80" s="71" t="s">
        <v>152</v>
      </c>
      <c r="C80" s="14" t="s">
        <v>20</v>
      </c>
      <c r="D80" s="14">
        <v>1</v>
      </c>
      <c r="E80" s="71">
        <v>1</v>
      </c>
      <c r="F80" s="9">
        <f>IF(E80/D80&gt;150%,1.5,E80/D80)</f>
        <v>1</v>
      </c>
      <c r="G80" s="10" t="str">
        <f>IF(E80-D80=0,"-",E80-D80)</f>
        <v>-</v>
      </c>
      <c r="H80" s="85">
        <v>35861.8</v>
      </c>
      <c r="I80" s="85">
        <v>35779.5</v>
      </c>
      <c r="J80" s="11">
        <f>I80/H80</f>
        <v>0.9977050789419382</v>
      </c>
      <c r="K80" s="5">
        <f>I80-H80</f>
        <v>-82.30000000000291</v>
      </c>
    </row>
    <row r="81" spans="1:11" ht="20.25">
      <c r="A81" s="117" t="s">
        <v>61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9"/>
    </row>
    <row r="82" spans="1:11" ht="56.25">
      <c r="A82" s="45" t="s">
        <v>39</v>
      </c>
      <c r="B82" s="34" t="s">
        <v>76</v>
      </c>
      <c r="C82" s="14" t="s">
        <v>62</v>
      </c>
      <c r="D82" s="14">
        <v>99</v>
      </c>
      <c r="E82" s="91">
        <v>100</v>
      </c>
      <c r="F82" s="9">
        <f aca="true" t="shared" si="10" ref="F82:F96">IF(E82/D82&gt;150%,1.5,E82/D82)</f>
        <v>1.0101010101010102</v>
      </c>
      <c r="G82" s="10">
        <f aca="true" t="shared" si="11" ref="G82:G96">IF(E82-D82=0,"-",E82-D82)</f>
        <v>1</v>
      </c>
      <c r="H82" s="46" t="s">
        <v>6</v>
      </c>
      <c r="I82" s="46" t="s">
        <v>6</v>
      </c>
      <c r="J82" s="47" t="s">
        <v>6</v>
      </c>
      <c r="K82" s="48" t="s">
        <v>6</v>
      </c>
    </row>
    <row r="83" spans="1:11" ht="75">
      <c r="A83" s="45" t="s">
        <v>40</v>
      </c>
      <c r="B83" s="34" t="s">
        <v>77</v>
      </c>
      <c r="C83" s="14" t="s">
        <v>62</v>
      </c>
      <c r="D83" s="14">
        <v>100</v>
      </c>
      <c r="E83" s="14">
        <v>100</v>
      </c>
      <c r="F83" s="9">
        <f t="shared" si="10"/>
        <v>1</v>
      </c>
      <c r="G83" s="10" t="str">
        <f t="shared" si="11"/>
        <v>-</v>
      </c>
      <c r="H83" s="46" t="s">
        <v>6</v>
      </c>
      <c r="I83" s="46" t="s">
        <v>6</v>
      </c>
      <c r="J83" s="47" t="s">
        <v>6</v>
      </c>
      <c r="K83" s="48" t="s">
        <v>6</v>
      </c>
    </row>
    <row r="84" spans="1:11" ht="117" customHeight="1">
      <c r="A84" s="45" t="s">
        <v>63</v>
      </c>
      <c r="B84" s="34" t="s">
        <v>78</v>
      </c>
      <c r="C84" s="14" t="s">
        <v>62</v>
      </c>
      <c r="D84" s="14">
        <v>1.62</v>
      </c>
      <c r="E84" s="91">
        <v>1.38</v>
      </c>
      <c r="F84" s="9">
        <f t="shared" si="10"/>
        <v>0.8518518518518517</v>
      </c>
      <c r="G84" s="23">
        <f t="shared" si="11"/>
        <v>-0.2400000000000002</v>
      </c>
      <c r="H84" s="46" t="s">
        <v>6</v>
      </c>
      <c r="I84" s="46" t="s">
        <v>6</v>
      </c>
      <c r="J84" s="47" t="s">
        <v>6</v>
      </c>
      <c r="K84" s="48" t="s">
        <v>6</v>
      </c>
    </row>
    <row r="85" spans="1:11" ht="37.5">
      <c r="A85" s="45" t="s">
        <v>64</v>
      </c>
      <c r="B85" s="34" t="s">
        <v>79</v>
      </c>
      <c r="C85" s="14" t="s">
        <v>62</v>
      </c>
      <c r="D85" s="14">
        <v>21.5</v>
      </c>
      <c r="E85" s="91">
        <v>10.39</v>
      </c>
      <c r="F85" s="9">
        <f t="shared" si="10"/>
        <v>0.4832558139534884</v>
      </c>
      <c r="G85" s="8">
        <f t="shared" si="11"/>
        <v>-11.11</v>
      </c>
      <c r="H85" s="46" t="s">
        <v>6</v>
      </c>
      <c r="I85" s="46" t="s">
        <v>6</v>
      </c>
      <c r="J85" s="47" t="s">
        <v>6</v>
      </c>
      <c r="K85" s="48" t="s">
        <v>6</v>
      </c>
    </row>
    <row r="86" spans="1:11" ht="56.25">
      <c r="A86" s="45" t="s">
        <v>65</v>
      </c>
      <c r="B86" s="34" t="s">
        <v>80</v>
      </c>
      <c r="C86" s="14" t="s">
        <v>62</v>
      </c>
      <c r="D86" s="14">
        <v>100</v>
      </c>
      <c r="E86" s="91">
        <v>115.1</v>
      </c>
      <c r="F86" s="9">
        <f t="shared" si="10"/>
        <v>1.151</v>
      </c>
      <c r="G86" s="10">
        <f t="shared" si="11"/>
        <v>15.099999999999994</v>
      </c>
      <c r="H86" s="46" t="s">
        <v>6</v>
      </c>
      <c r="I86" s="46" t="s">
        <v>6</v>
      </c>
      <c r="J86" s="47" t="s">
        <v>6</v>
      </c>
      <c r="K86" s="48" t="s">
        <v>6</v>
      </c>
    </row>
    <row r="87" spans="1:11" ht="93.75">
      <c r="A87" s="45" t="s">
        <v>66</v>
      </c>
      <c r="B87" s="34" t="s">
        <v>81</v>
      </c>
      <c r="C87" s="14" t="s">
        <v>62</v>
      </c>
      <c r="D87" s="14">
        <v>100</v>
      </c>
      <c r="E87" s="91">
        <v>93</v>
      </c>
      <c r="F87" s="9">
        <f t="shared" si="10"/>
        <v>0.93</v>
      </c>
      <c r="G87" s="10">
        <f t="shared" si="11"/>
        <v>-7</v>
      </c>
      <c r="H87" s="46" t="s">
        <v>6</v>
      </c>
      <c r="I87" s="46" t="s">
        <v>6</v>
      </c>
      <c r="J87" s="47" t="s">
        <v>6</v>
      </c>
      <c r="K87" s="48" t="s">
        <v>6</v>
      </c>
    </row>
    <row r="88" spans="1:11" ht="39" customHeight="1">
      <c r="A88" s="45" t="s">
        <v>67</v>
      </c>
      <c r="B88" s="34" t="s">
        <v>82</v>
      </c>
      <c r="C88" s="14" t="s">
        <v>62</v>
      </c>
      <c r="D88" s="14">
        <v>100</v>
      </c>
      <c r="E88" s="91">
        <v>98.7</v>
      </c>
      <c r="F88" s="9">
        <f t="shared" si="10"/>
        <v>0.987</v>
      </c>
      <c r="G88" s="10">
        <f t="shared" si="11"/>
        <v>-1.2999999999999972</v>
      </c>
      <c r="H88" s="46" t="s">
        <v>6</v>
      </c>
      <c r="I88" s="46" t="s">
        <v>6</v>
      </c>
      <c r="J88" s="47" t="s">
        <v>6</v>
      </c>
      <c r="K88" s="48" t="s">
        <v>6</v>
      </c>
    </row>
    <row r="89" spans="1:11" ht="75">
      <c r="A89" s="45" t="s">
        <v>68</v>
      </c>
      <c r="B89" s="34" t="s">
        <v>83</v>
      </c>
      <c r="C89" s="14" t="s">
        <v>62</v>
      </c>
      <c r="D89" s="14">
        <v>83</v>
      </c>
      <c r="E89" s="91">
        <v>83</v>
      </c>
      <c r="F89" s="9">
        <f t="shared" si="10"/>
        <v>1</v>
      </c>
      <c r="G89" s="10" t="str">
        <f t="shared" si="11"/>
        <v>-</v>
      </c>
      <c r="H89" s="46" t="s">
        <v>6</v>
      </c>
      <c r="I89" s="46" t="s">
        <v>6</v>
      </c>
      <c r="J89" s="47" t="s">
        <v>6</v>
      </c>
      <c r="K89" s="48" t="s">
        <v>6</v>
      </c>
    </row>
    <row r="90" spans="1:11" ht="56.25">
      <c r="A90" s="45" t="s">
        <v>69</v>
      </c>
      <c r="B90" s="34" t="s">
        <v>84</v>
      </c>
      <c r="C90" s="14" t="s">
        <v>62</v>
      </c>
      <c r="D90" s="14">
        <v>90.4</v>
      </c>
      <c r="E90" s="91">
        <v>98.1</v>
      </c>
      <c r="F90" s="9">
        <f t="shared" si="10"/>
        <v>1.0851769911504423</v>
      </c>
      <c r="G90" s="8">
        <f t="shared" si="11"/>
        <v>7.699999999999989</v>
      </c>
      <c r="H90" s="46" t="s">
        <v>6</v>
      </c>
      <c r="I90" s="46" t="s">
        <v>6</v>
      </c>
      <c r="J90" s="47" t="s">
        <v>6</v>
      </c>
      <c r="K90" s="48" t="s">
        <v>6</v>
      </c>
    </row>
    <row r="91" spans="1:11" ht="56.25">
      <c r="A91" s="45" t="s">
        <v>70</v>
      </c>
      <c r="B91" s="34" t="s">
        <v>85</v>
      </c>
      <c r="C91" s="14" t="s">
        <v>62</v>
      </c>
      <c r="D91" s="14">
        <v>90</v>
      </c>
      <c r="E91" s="91">
        <v>75.2</v>
      </c>
      <c r="F91" s="9">
        <f t="shared" si="10"/>
        <v>0.8355555555555556</v>
      </c>
      <c r="G91" s="8">
        <f t="shared" si="11"/>
        <v>-14.799999999999997</v>
      </c>
      <c r="H91" s="46" t="s">
        <v>6</v>
      </c>
      <c r="I91" s="46" t="s">
        <v>6</v>
      </c>
      <c r="J91" s="47" t="s">
        <v>6</v>
      </c>
      <c r="K91" s="48" t="s">
        <v>6</v>
      </c>
    </row>
    <row r="92" spans="1:11" ht="56.25">
      <c r="A92" s="45" t="s">
        <v>71</v>
      </c>
      <c r="B92" s="34" t="s">
        <v>86</v>
      </c>
      <c r="C92" s="14" t="s">
        <v>62</v>
      </c>
      <c r="D92" s="14">
        <v>28.5</v>
      </c>
      <c r="E92" s="91">
        <v>26.6</v>
      </c>
      <c r="F92" s="9">
        <f t="shared" si="10"/>
        <v>0.9333333333333333</v>
      </c>
      <c r="G92" s="8">
        <f t="shared" si="11"/>
        <v>-1.8999999999999986</v>
      </c>
      <c r="H92" s="46" t="s">
        <v>6</v>
      </c>
      <c r="I92" s="46" t="s">
        <v>6</v>
      </c>
      <c r="J92" s="47" t="s">
        <v>6</v>
      </c>
      <c r="K92" s="48" t="s">
        <v>6</v>
      </c>
    </row>
    <row r="93" spans="1:11" ht="37.5">
      <c r="A93" s="45" t="s">
        <v>72</v>
      </c>
      <c r="B93" s="34" t="s">
        <v>87</v>
      </c>
      <c r="C93" s="14" t="s">
        <v>62</v>
      </c>
      <c r="D93" s="14">
        <v>100</v>
      </c>
      <c r="E93" s="91">
        <v>100</v>
      </c>
      <c r="F93" s="9">
        <f t="shared" si="10"/>
        <v>1</v>
      </c>
      <c r="G93" s="10" t="str">
        <f t="shared" si="11"/>
        <v>-</v>
      </c>
      <c r="H93" s="46" t="s">
        <v>6</v>
      </c>
      <c r="I93" s="46" t="s">
        <v>6</v>
      </c>
      <c r="J93" s="47" t="s">
        <v>6</v>
      </c>
      <c r="K93" s="48" t="s">
        <v>6</v>
      </c>
    </row>
    <row r="94" spans="1:11" ht="97.5" customHeight="1">
      <c r="A94" s="45" t="s">
        <v>73</v>
      </c>
      <c r="B94" s="34" t="s">
        <v>88</v>
      </c>
      <c r="C94" s="14" t="s">
        <v>62</v>
      </c>
      <c r="D94" s="14">
        <v>99</v>
      </c>
      <c r="E94" s="91">
        <v>99</v>
      </c>
      <c r="F94" s="9">
        <f t="shared" si="10"/>
        <v>1</v>
      </c>
      <c r="G94" s="10" t="str">
        <f t="shared" si="11"/>
        <v>-</v>
      </c>
      <c r="H94" s="46" t="s">
        <v>6</v>
      </c>
      <c r="I94" s="46" t="s">
        <v>6</v>
      </c>
      <c r="J94" s="47" t="s">
        <v>6</v>
      </c>
      <c r="K94" s="48" t="s">
        <v>6</v>
      </c>
    </row>
    <row r="95" spans="1:11" ht="56.25">
      <c r="A95" s="45" t="s">
        <v>74</v>
      </c>
      <c r="B95" s="34" t="s">
        <v>75</v>
      </c>
      <c r="C95" s="14" t="s">
        <v>62</v>
      </c>
      <c r="D95" s="14">
        <v>100</v>
      </c>
      <c r="E95" s="91">
        <v>100</v>
      </c>
      <c r="F95" s="9">
        <f t="shared" si="10"/>
        <v>1</v>
      </c>
      <c r="G95" s="10" t="str">
        <f t="shared" si="11"/>
        <v>-</v>
      </c>
      <c r="H95" s="46" t="s">
        <v>6</v>
      </c>
      <c r="I95" s="46" t="s">
        <v>6</v>
      </c>
      <c r="J95" s="47" t="s">
        <v>6</v>
      </c>
      <c r="K95" s="48" t="s">
        <v>6</v>
      </c>
    </row>
    <row r="96" spans="1:11" ht="38.25" customHeight="1">
      <c r="A96" s="45" t="s">
        <v>164</v>
      </c>
      <c r="B96" s="34" t="s">
        <v>165</v>
      </c>
      <c r="C96" s="14" t="s">
        <v>62</v>
      </c>
      <c r="D96" s="14">
        <v>16.5</v>
      </c>
      <c r="E96" s="91">
        <v>13.5</v>
      </c>
      <c r="F96" s="9">
        <f t="shared" si="10"/>
        <v>0.8181818181818182</v>
      </c>
      <c r="G96" s="8">
        <f t="shared" si="11"/>
        <v>-3</v>
      </c>
      <c r="H96" s="46"/>
      <c r="I96" s="46"/>
      <c r="J96" s="47"/>
      <c r="K96" s="48"/>
    </row>
    <row r="97" spans="1:11" s="20" customFormat="1" ht="20.25">
      <c r="A97" s="4"/>
      <c r="B97" s="28" t="s">
        <v>5</v>
      </c>
      <c r="C97" s="18" t="s">
        <v>6</v>
      </c>
      <c r="D97" s="18" t="s">
        <v>6</v>
      </c>
      <c r="E97" s="18" t="s">
        <v>6</v>
      </c>
      <c r="F97" s="22">
        <f>AVERAGE(F82:F96)</f>
        <v>0.9390304249418334</v>
      </c>
      <c r="G97" s="19" t="s">
        <v>6</v>
      </c>
      <c r="H97" s="6">
        <f>H11+H27+H61+H79</f>
        <v>5862163.899999999</v>
      </c>
      <c r="I97" s="6">
        <f>I11+I27+I61+I79</f>
        <v>5804890.500000001</v>
      </c>
      <c r="J97" s="64">
        <f>I97/H97</f>
        <v>0.9902299899871447</v>
      </c>
      <c r="K97" s="6">
        <f>I97-H97</f>
        <v>-57273.39999999851</v>
      </c>
    </row>
    <row r="98" spans="1:11" s="20" customFormat="1" ht="20.25">
      <c r="A98" s="4"/>
      <c r="B98" s="96" t="s">
        <v>163</v>
      </c>
      <c r="C98" s="96"/>
      <c r="D98" s="96"/>
      <c r="E98" s="96"/>
      <c r="F98" s="96"/>
      <c r="G98" s="96"/>
      <c r="H98" s="6">
        <v>5832863.7</v>
      </c>
      <c r="I98" s="6">
        <f>I97</f>
        <v>5804890.500000001</v>
      </c>
      <c r="J98" s="64">
        <f>I98/H98</f>
        <v>0.9952042081833664</v>
      </c>
      <c r="K98" s="6">
        <f>I97-H98</f>
        <v>-27973.199999999255</v>
      </c>
    </row>
    <row r="99" spans="1:11" s="20" customFormat="1" ht="25.5" customHeight="1">
      <c r="A99" s="4"/>
      <c r="B99" s="97" t="s">
        <v>22</v>
      </c>
      <c r="C99" s="97"/>
      <c r="D99" s="97"/>
      <c r="E99" s="21">
        <f>F97/J98</f>
        <v>0.943555520786963</v>
      </c>
      <c r="F99" s="98" t="str">
        <f>IF(E99&gt;=80%,"Программа реализуется эффективно","Программа реализуется неэффективно")</f>
        <v>Программа реализуется эффективно</v>
      </c>
      <c r="G99" s="98"/>
      <c r="H99" s="98"/>
      <c r="I99" s="98"/>
      <c r="J99" s="98"/>
      <c r="K99" s="98"/>
    </row>
  </sheetData>
  <sheetProtection formatCells="0" formatColumns="0" formatRows="0" insertColumns="0" insertRows="0" deleteRows="0" selectLockedCells="1" sort="0" autoFilter="0" pivotTables="0" selectUnlockedCells="1"/>
  <mergeCells count="65">
    <mergeCell ref="A57:A59"/>
    <mergeCell ref="H57:H59"/>
    <mergeCell ref="I57:I59"/>
    <mergeCell ref="K57:K59"/>
    <mergeCell ref="J57:J59"/>
    <mergeCell ref="A52:A56"/>
    <mergeCell ref="H52:H56"/>
    <mergeCell ref="I52:I56"/>
    <mergeCell ref="J52:J56"/>
    <mergeCell ref="K52:K56"/>
    <mergeCell ref="K43:K46"/>
    <mergeCell ref="H47:H49"/>
    <mergeCell ref="I47:I49"/>
    <mergeCell ref="J47:J49"/>
    <mergeCell ref="K47:K49"/>
    <mergeCell ref="H43:H45"/>
    <mergeCell ref="I43:I45"/>
    <mergeCell ref="A47:A49"/>
    <mergeCell ref="A41:A46"/>
    <mergeCell ref="H19:H21"/>
    <mergeCell ref="I19:I21"/>
    <mergeCell ref="J19:J21"/>
    <mergeCell ref="J43:J46"/>
    <mergeCell ref="K19:K21"/>
    <mergeCell ref="A23:A25"/>
    <mergeCell ref="A19:A21"/>
    <mergeCell ref="J17:J18"/>
    <mergeCell ref="K17:K18"/>
    <mergeCell ref="C17:C18"/>
    <mergeCell ref="D17:D18"/>
    <mergeCell ref="E17:E18"/>
    <mergeCell ref="F17:F18"/>
    <mergeCell ref="G17:G18"/>
    <mergeCell ref="A7:K7"/>
    <mergeCell ref="A28:A31"/>
    <mergeCell ref="H12:H15"/>
    <mergeCell ref="I12:I15"/>
    <mergeCell ref="J12:J15"/>
    <mergeCell ref="K12:K15"/>
    <mergeCell ref="A12:A15"/>
    <mergeCell ref="A11:G11"/>
    <mergeCell ref="A27:G27"/>
    <mergeCell ref="I28:I31"/>
    <mergeCell ref="H28:H31"/>
    <mergeCell ref="K28:K31"/>
    <mergeCell ref="J28:J31"/>
    <mergeCell ref="A17:A18"/>
    <mergeCell ref="H17:H18"/>
    <mergeCell ref="I17:I18"/>
    <mergeCell ref="A1:K1"/>
    <mergeCell ref="A2:K2"/>
    <mergeCell ref="A3:C3"/>
    <mergeCell ref="A4:B4"/>
    <mergeCell ref="A5:K5"/>
    <mergeCell ref="B98:G98"/>
    <mergeCell ref="B99:D99"/>
    <mergeCell ref="F99:K99"/>
    <mergeCell ref="A61:G61"/>
    <mergeCell ref="K62:K69"/>
    <mergeCell ref="I62:I69"/>
    <mergeCell ref="H62:H69"/>
    <mergeCell ref="J62:J69"/>
    <mergeCell ref="A62:A69"/>
    <mergeCell ref="A81:K81"/>
    <mergeCell ref="A79:G79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8"/>
  <sheetViews>
    <sheetView view="pageBreakPreview" zoomScale="80" zoomScaleNormal="85" zoomScaleSheetLayoutView="80" zoomScalePageLayoutView="0" workbookViewId="0" topLeftCell="A1">
      <selection activeCell="G73" sqref="G73"/>
    </sheetView>
  </sheetViews>
  <sheetFormatPr defaultColWidth="9.140625" defaultRowHeight="15" outlineLevelRow="1"/>
  <cols>
    <col min="1" max="1" width="6.140625" style="49" customWidth="1"/>
    <col min="2" max="2" width="76.7109375" style="49" customWidth="1"/>
    <col min="3" max="3" width="21.8515625" style="49" customWidth="1"/>
    <col min="4" max="4" width="25.140625" style="62" customWidth="1"/>
    <col min="5" max="6" width="19.421875" style="63" customWidth="1"/>
    <col min="7" max="7" width="18.7109375" style="63" customWidth="1"/>
    <col min="8" max="16384" width="9.140625" style="49" customWidth="1"/>
  </cols>
  <sheetData>
    <row r="1" spans="1:7" ht="16.5" customHeight="1">
      <c r="A1" s="142" t="s">
        <v>16</v>
      </c>
      <c r="B1" s="142"/>
      <c r="C1" s="142"/>
      <c r="D1" s="142"/>
      <c r="E1" s="142"/>
      <c r="F1" s="142"/>
      <c r="G1" s="142"/>
    </row>
    <row r="3" spans="1:7" s="50" customFormat="1" ht="51.75" customHeight="1">
      <c r="A3" s="143" t="s">
        <v>2</v>
      </c>
      <c r="B3" s="144" t="s">
        <v>7</v>
      </c>
      <c r="C3" s="143" t="s">
        <v>14</v>
      </c>
      <c r="D3" s="143" t="s">
        <v>15</v>
      </c>
      <c r="E3" s="145" t="s">
        <v>21</v>
      </c>
      <c r="F3" s="145"/>
      <c r="G3" s="145"/>
    </row>
    <row r="4" spans="1:7" s="50" customFormat="1" ht="34.5" customHeight="1">
      <c r="A4" s="143"/>
      <c r="B4" s="144"/>
      <c r="C4" s="143"/>
      <c r="D4" s="143"/>
      <c r="E4" s="51" t="s">
        <v>17</v>
      </c>
      <c r="F4" s="51" t="s">
        <v>18</v>
      </c>
      <c r="G4" s="51" t="s">
        <v>196</v>
      </c>
    </row>
    <row r="5" spans="1:7" ht="37.5" customHeight="1">
      <c r="A5" s="158" t="s">
        <v>99</v>
      </c>
      <c r="B5" s="159"/>
      <c r="C5" s="159"/>
      <c r="D5" s="160"/>
      <c r="E5" s="73">
        <f>F5+G5</f>
        <v>3881494.9</v>
      </c>
      <c r="F5" s="73">
        <f>F6+F9</f>
        <v>1795771.5</v>
      </c>
      <c r="G5" s="73">
        <f>'Отчет_лист 1'!I11</f>
        <v>2085723.4</v>
      </c>
    </row>
    <row r="6" spans="1:7" ht="18.75" outlineLevel="1">
      <c r="A6" s="149" t="s">
        <v>39</v>
      </c>
      <c r="B6" s="150" t="s">
        <v>46</v>
      </c>
      <c r="C6" s="149" t="s">
        <v>45</v>
      </c>
      <c r="D6" s="53" t="s">
        <v>91</v>
      </c>
      <c r="E6" s="54">
        <f>F6+G6</f>
        <v>3792755.3</v>
      </c>
      <c r="F6" s="54">
        <v>1780240.6</v>
      </c>
      <c r="G6" s="54">
        <f>'Отчет_лист 1'!I12</f>
        <v>2012514.7</v>
      </c>
    </row>
    <row r="7" spans="1:7" ht="18.75" outlineLevel="1">
      <c r="A7" s="149"/>
      <c r="B7" s="150"/>
      <c r="C7" s="149"/>
      <c r="D7" s="55" t="s">
        <v>89</v>
      </c>
      <c r="E7" s="54">
        <f aca="true" t="shared" si="0" ref="E7:E71">F7+G7</f>
        <v>2245036</v>
      </c>
      <c r="F7" s="54">
        <v>1039360.3</v>
      </c>
      <c r="G7" s="74">
        <v>1205675.7</v>
      </c>
    </row>
    <row r="8" spans="1:7" ht="18.75" outlineLevel="1">
      <c r="A8" s="149"/>
      <c r="B8" s="150"/>
      <c r="C8" s="149"/>
      <c r="D8" s="55" t="s">
        <v>90</v>
      </c>
      <c r="E8" s="54">
        <f t="shared" si="0"/>
        <v>1547719.3</v>
      </c>
      <c r="F8" s="54">
        <v>740880.3</v>
      </c>
      <c r="G8" s="74">
        <v>806839</v>
      </c>
    </row>
    <row r="9" spans="1:7" ht="37.5" outlineLevel="1">
      <c r="A9" s="56" t="s">
        <v>40</v>
      </c>
      <c r="B9" s="57" t="s">
        <v>168</v>
      </c>
      <c r="C9" s="56" t="s">
        <v>45</v>
      </c>
      <c r="D9" s="55" t="s">
        <v>89</v>
      </c>
      <c r="E9" s="54">
        <f t="shared" si="0"/>
        <v>46745.9</v>
      </c>
      <c r="F9" s="54">
        <v>15530.9</v>
      </c>
      <c r="G9" s="54">
        <f>'Отчет_лист 1'!I16</f>
        <v>31215</v>
      </c>
    </row>
    <row r="10" spans="1:7" ht="18.75" outlineLevel="1">
      <c r="A10" s="56" t="s">
        <v>63</v>
      </c>
      <c r="B10" s="57" t="s">
        <v>101</v>
      </c>
      <c r="C10" s="56" t="s">
        <v>45</v>
      </c>
      <c r="D10" s="58" t="s">
        <v>89</v>
      </c>
      <c r="E10" s="54">
        <f>G10</f>
        <v>750</v>
      </c>
      <c r="F10" s="75" t="s">
        <v>6</v>
      </c>
      <c r="G10" s="54">
        <f>'Отчет_лист 1'!I17</f>
        <v>750</v>
      </c>
    </row>
    <row r="11" spans="1:7" ht="18.75" outlineLevel="1">
      <c r="A11" s="56" t="s">
        <v>64</v>
      </c>
      <c r="B11" s="57" t="s">
        <v>167</v>
      </c>
      <c r="C11" s="56" t="s">
        <v>169</v>
      </c>
      <c r="D11" s="58" t="s">
        <v>89</v>
      </c>
      <c r="E11" s="54">
        <f aca="true" t="shared" si="1" ref="E11:E18">G11</f>
        <v>6931.2</v>
      </c>
      <c r="F11" s="75" t="s">
        <v>6</v>
      </c>
      <c r="G11" s="54">
        <f>'Отчет_лист 1'!I19</f>
        <v>6931.2</v>
      </c>
    </row>
    <row r="12" spans="1:7" ht="18.75" outlineLevel="1">
      <c r="A12" s="56" t="s">
        <v>65</v>
      </c>
      <c r="B12" s="57" t="s">
        <v>170</v>
      </c>
      <c r="C12" s="56" t="s">
        <v>169</v>
      </c>
      <c r="D12" s="58" t="s">
        <v>89</v>
      </c>
      <c r="E12" s="54">
        <f t="shared" si="1"/>
        <v>1620.9</v>
      </c>
      <c r="F12" s="75" t="s">
        <v>6</v>
      </c>
      <c r="G12" s="54">
        <f>'Отчет_лист 1'!I22</f>
        <v>1620.9</v>
      </c>
    </row>
    <row r="13" spans="1:7" ht="18.75" outlineLevel="1">
      <c r="A13" s="149" t="s">
        <v>66</v>
      </c>
      <c r="B13" s="150" t="s">
        <v>171</v>
      </c>
      <c r="C13" s="149" t="s">
        <v>169</v>
      </c>
      <c r="D13" s="53" t="s">
        <v>91</v>
      </c>
      <c r="E13" s="54">
        <f t="shared" si="1"/>
        <v>21876.5</v>
      </c>
      <c r="F13" s="75" t="s">
        <v>6</v>
      </c>
      <c r="G13" s="54">
        <f>'Отчет_лист 1'!I23</f>
        <v>21876.5</v>
      </c>
    </row>
    <row r="14" spans="1:7" ht="18.75" outlineLevel="1">
      <c r="A14" s="149"/>
      <c r="B14" s="150"/>
      <c r="C14" s="149"/>
      <c r="D14" s="58" t="s">
        <v>89</v>
      </c>
      <c r="E14" s="54">
        <f t="shared" si="1"/>
        <v>13831.7</v>
      </c>
      <c r="F14" s="75" t="s">
        <v>6</v>
      </c>
      <c r="G14" s="74">
        <v>13831.7</v>
      </c>
    </row>
    <row r="15" spans="1:7" ht="18.75" outlineLevel="1">
      <c r="A15" s="149"/>
      <c r="B15" s="150"/>
      <c r="C15" s="149"/>
      <c r="D15" s="58" t="s">
        <v>90</v>
      </c>
      <c r="E15" s="54">
        <f t="shared" si="1"/>
        <v>8044.8</v>
      </c>
      <c r="F15" s="75" t="s">
        <v>6</v>
      </c>
      <c r="G15" s="74">
        <v>8044.8</v>
      </c>
    </row>
    <row r="16" spans="1:7" ht="18.75" outlineLevel="1">
      <c r="A16" s="149" t="s">
        <v>67</v>
      </c>
      <c r="B16" s="150" t="s">
        <v>172</v>
      </c>
      <c r="C16" s="149" t="s">
        <v>169</v>
      </c>
      <c r="D16" s="53" t="s">
        <v>91</v>
      </c>
      <c r="E16" s="54">
        <f t="shared" si="1"/>
        <v>10815.1</v>
      </c>
      <c r="F16" s="75" t="s">
        <v>6</v>
      </c>
      <c r="G16" s="54">
        <f>'Отчет_лист 1'!I26</f>
        <v>10815.1</v>
      </c>
    </row>
    <row r="17" spans="1:7" ht="18.75" outlineLevel="1">
      <c r="A17" s="149"/>
      <c r="B17" s="150"/>
      <c r="C17" s="149"/>
      <c r="D17" s="58" t="s">
        <v>89</v>
      </c>
      <c r="E17" s="54">
        <f t="shared" si="1"/>
        <v>2792.5</v>
      </c>
      <c r="F17" s="75" t="s">
        <v>6</v>
      </c>
      <c r="G17" s="90">
        <v>2792.5</v>
      </c>
    </row>
    <row r="18" spans="1:7" ht="18.75" outlineLevel="1">
      <c r="A18" s="149"/>
      <c r="B18" s="150"/>
      <c r="C18" s="149"/>
      <c r="D18" s="58" t="s">
        <v>90</v>
      </c>
      <c r="E18" s="54">
        <f t="shared" si="1"/>
        <v>8022.6</v>
      </c>
      <c r="F18" s="75" t="s">
        <v>6</v>
      </c>
      <c r="G18" s="74">
        <v>8022.6</v>
      </c>
    </row>
    <row r="19" spans="1:7" ht="19.5" customHeight="1">
      <c r="A19" s="161" t="s">
        <v>92</v>
      </c>
      <c r="B19" s="161"/>
      <c r="C19" s="149" t="s">
        <v>45</v>
      </c>
      <c r="D19" s="53" t="s">
        <v>91</v>
      </c>
      <c r="E19" s="54">
        <f t="shared" si="0"/>
        <v>3881494.9</v>
      </c>
      <c r="F19" s="54">
        <f>F6+F9</f>
        <v>1795771.5</v>
      </c>
      <c r="G19" s="54">
        <f>G6+G9++G10+G11+G12+G13+G16</f>
        <v>2085723.4</v>
      </c>
    </row>
    <row r="20" spans="1:7" ht="19.5" customHeight="1">
      <c r="A20" s="161"/>
      <c r="B20" s="161"/>
      <c r="C20" s="149"/>
      <c r="D20" s="55" t="s">
        <v>89</v>
      </c>
      <c r="E20" s="54">
        <f t="shared" si="0"/>
        <v>2317708.1999999997</v>
      </c>
      <c r="F20" s="54">
        <f>F7+F9</f>
        <v>1054891.2</v>
      </c>
      <c r="G20" s="54">
        <f>G7+G9+G10+G11+G12+G14+G17</f>
        <v>1262816.9999999998</v>
      </c>
    </row>
    <row r="21" spans="1:7" ht="19.5" customHeight="1">
      <c r="A21" s="161"/>
      <c r="B21" s="161"/>
      <c r="C21" s="149"/>
      <c r="D21" s="55" t="s">
        <v>90</v>
      </c>
      <c r="E21" s="54">
        <f t="shared" si="0"/>
        <v>1563786.7000000002</v>
      </c>
      <c r="F21" s="54">
        <f>F8</f>
        <v>740880.3</v>
      </c>
      <c r="G21" s="54">
        <f>G8+G15+G18</f>
        <v>822906.4</v>
      </c>
    </row>
    <row r="22" spans="1:7" ht="38.25" customHeight="1">
      <c r="A22" s="158" t="s">
        <v>110</v>
      </c>
      <c r="B22" s="159"/>
      <c r="C22" s="159"/>
      <c r="D22" s="160"/>
      <c r="E22" s="73">
        <f>F22+G22</f>
        <v>5973037.100000001</v>
      </c>
      <c r="F22" s="73">
        <f>F23+F27+F33</f>
        <v>2573216.7</v>
      </c>
      <c r="G22" s="73">
        <f>'Отчет_лист 1'!I27</f>
        <v>3399820.4000000004</v>
      </c>
    </row>
    <row r="23" spans="1:7" ht="18.75" customHeight="1" outlineLevel="1">
      <c r="A23" s="152" t="s">
        <v>68</v>
      </c>
      <c r="B23" s="155" t="s">
        <v>47</v>
      </c>
      <c r="C23" s="114" t="s">
        <v>176</v>
      </c>
      <c r="D23" s="53" t="s">
        <v>91</v>
      </c>
      <c r="E23" s="54">
        <f t="shared" si="0"/>
        <v>5209720.7</v>
      </c>
      <c r="F23" s="54">
        <v>2539145.2</v>
      </c>
      <c r="G23" s="54">
        <f>'Отчет_лист 1'!I28</f>
        <v>2670575.5</v>
      </c>
    </row>
    <row r="24" spans="1:7" ht="18.75" outlineLevel="1">
      <c r="A24" s="153"/>
      <c r="B24" s="156"/>
      <c r="C24" s="153"/>
      <c r="D24" s="55" t="s">
        <v>89</v>
      </c>
      <c r="E24" s="54">
        <f t="shared" si="0"/>
        <v>1650157</v>
      </c>
      <c r="F24" s="54">
        <v>783225</v>
      </c>
      <c r="G24" s="74">
        <v>866932</v>
      </c>
    </row>
    <row r="25" spans="1:7" ht="18.75" outlineLevel="1">
      <c r="A25" s="153"/>
      <c r="B25" s="156"/>
      <c r="C25" s="153"/>
      <c r="D25" s="55" t="s">
        <v>90</v>
      </c>
      <c r="E25" s="54">
        <f t="shared" si="0"/>
        <v>3559563.7</v>
      </c>
      <c r="F25" s="54">
        <v>1755920.2</v>
      </c>
      <c r="G25" s="74">
        <v>1803643.5</v>
      </c>
    </row>
    <row r="26" spans="1:7" ht="18.75" outlineLevel="1">
      <c r="A26" s="154"/>
      <c r="B26" s="157"/>
      <c r="C26" s="154"/>
      <c r="D26" s="58" t="s">
        <v>95</v>
      </c>
      <c r="E26" s="54">
        <f t="shared" si="0"/>
        <v>0</v>
      </c>
      <c r="F26" s="54"/>
      <c r="G26" s="74"/>
    </row>
    <row r="27" spans="1:7" ht="18.75" outlineLevel="1">
      <c r="A27" s="149" t="s">
        <v>69</v>
      </c>
      <c r="B27" s="150" t="s">
        <v>173</v>
      </c>
      <c r="C27" s="151" t="s">
        <v>176</v>
      </c>
      <c r="D27" s="53" t="s">
        <v>91</v>
      </c>
      <c r="E27" s="54">
        <f t="shared" si="0"/>
        <v>123037.6</v>
      </c>
      <c r="F27" s="54">
        <v>32402.9</v>
      </c>
      <c r="G27" s="54">
        <f>'Отчет_лист 1'!I41</f>
        <v>90634.7</v>
      </c>
    </row>
    <row r="28" spans="1:7" ht="18.75" outlineLevel="1">
      <c r="A28" s="149"/>
      <c r="B28" s="150"/>
      <c r="C28" s="149"/>
      <c r="D28" s="55" t="s">
        <v>89</v>
      </c>
      <c r="E28" s="54">
        <f t="shared" si="0"/>
        <v>69386.5</v>
      </c>
      <c r="F28" s="54">
        <v>25224.2</v>
      </c>
      <c r="G28" s="74">
        <v>44162.3</v>
      </c>
    </row>
    <row r="29" spans="1:7" ht="18.75" outlineLevel="1">
      <c r="A29" s="149"/>
      <c r="B29" s="150"/>
      <c r="C29" s="149"/>
      <c r="D29" s="55" t="s">
        <v>90</v>
      </c>
      <c r="E29" s="54">
        <f t="shared" si="0"/>
        <v>53275.899999999994</v>
      </c>
      <c r="F29" s="54">
        <v>7178.7</v>
      </c>
      <c r="G29" s="74">
        <v>46097.2</v>
      </c>
    </row>
    <row r="30" spans="1:7" ht="18.75" outlineLevel="1">
      <c r="A30" s="86"/>
      <c r="B30" s="87"/>
      <c r="C30" s="86"/>
      <c r="D30" s="88" t="s">
        <v>95</v>
      </c>
      <c r="E30" s="54">
        <f t="shared" si="0"/>
        <v>375.2</v>
      </c>
      <c r="F30" s="54"/>
      <c r="G30" s="74">
        <v>375.2</v>
      </c>
    </row>
    <row r="31" spans="1:7" ht="18.75" customHeight="1" outlineLevel="1">
      <c r="A31" s="56" t="s">
        <v>70</v>
      </c>
      <c r="B31" s="57" t="s">
        <v>174</v>
      </c>
      <c r="C31" s="45" t="s">
        <v>176</v>
      </c>
      <c r="D31" s="58" t="s">
        <v>89</v>
      </c>
      <c r="E31" s="54">
        <f>G31</f>
        <v>2610.8</v>
      </c>
      <c r="F31" s="75" t="s">
        <v>6</v>
      </c>
      <c r="G31" s="54">
        <f>'Отчет_лист 1'!I47</f>
        <v>2610.8</v>
      </c>
    </row>
    <row r="32" spans="1:7" ht="37.5" outlineLevel="1">
      <c r="A32" s="56" t="s">
        <v>71</v>
      </c>
      <c r="B32" s="57" t="s">
        <v>177</v>
      </c>
      <c r="C32" s="45" t="s">
        <v>176</v>
      </c>
      <c r="D32" s="58" t="s">
        <v>89</v>
      </c>
      <c r="E32" s="54">
        <f aca="true" t="shared" si="2" ref="E32:E42">G32</f>
        <v>1555.4</v>
      </c>
      <c r="F32" s="75" t="s">
        <v>6</v>
      </c>
      <c r="G32" s="54">
        <f>'Отчет_лист 1'!I50</f>
        <v>1555.4</v>
      </c>
    </row>
    <row r="33" spans="1:7" ht="18.75" outlineLevel="1">
      <c r="A33" s="152" t="s">
        <v>72</v>
      </c>
      <c r="B33" s="150" t="s">
        <v>48</v>
      </c>
      <c r="C33" s="149" t="s">
        <v>175</v>
      </c>
      <c r="D33" s="53" t="s">
        <v>91</v>
      </c>
      <c r="E33" s="54">
        <f>F33+G31</f>
        <v>4279.4</v>
      </c>
      <c r="F33" s="54">
        <v>1668.6</v>
      </c>
      <c r="G33" s="49">
        <f>'Отчет_лист 1'!I51</f>
        <v>5965.9</v>
      </c>
    </row>
    <row r="34" spans="1:8" ht="18.75" outlineLevel="1">
      <c r="A34" s="153"/>
      <c r="B34" s="150"/>
      <c r="C34" s="149"/>
      <c r="D34" s="55" t="s">
        <v>89</v>
      </c>
      <c r="E34" s="54">
        <f>F34+G34</f>
        <v>5820</v>
      </c>
      <c r="F34" s="54">
        <v>618</v>
      </c>
      <c r="G34" s="90">
        <v>5202</v>
      </c>
      <c r="H34" s="89"/>
    </row>
    <row r="35" spans="1:7" ht="18.75" outlineLevel="1">
      <c r="A35" s="154"/>
      <c r="B35" s="150"/>
      <c r="C35" s="149"/>
      <c r="D35" s="55" t="s">
        <v>90</v>
      </c>
      <c r="E35" s="54">
        <f>F35+G35</f>
        <v>1814.5</v>
      </c>
      <c r="F35" s="54">
        <v>1050.6</v>
      </c>
      <c r="G35" s="74">
        <v>763.9</v>
      </c>
    </row>
    <row r="36" spans="1:7" ht="37.5" outlineLevel="1">
      <c r="A36" s="56" t="s">
        <v>73</v>
      </c>
      <c r="B36" s="57" t="s">
        <v>178</v>
      </c>
      <c r="C36" s="45" t="s">
        <v>176</v>
      </c>
      <c r="D36" s="58" t="s">
        <v>89</v>
      </c>
      <c r="E36" s="54">
        <f t="shared" si="2"/>
        <v>2560.2</v>
      </c>
      <c r="F36" s="75" t="s">
        <v>6</v>
      </c>
      <c r="G36" s="54">
        <f>'Отчет_лист 1'!I52</f>
        <v>2560.2</v>
      </c>
    </row>
    <row r="37" spans="1:7" ht="18.75" outlineLevel="1">
      <c r="A37" s="152" t="s">
        <v>74</v>
      </c>
      <c r="B37" s="150" t="s">
        <v>179</v>
      </c>
      <c r="C37" s="152" t="s">
        <v>176</v>
      </c>
      <c r="D37" s="53" t="s">
        <v>91</v>
      </c>
      <c r="E37" s="54">
        <f t="shared" si="2"/>
        <v>76146.7</v>
      </c>
      <c r="F37" s="75" t="s">
        <v>6</v>
      </c>
      <c r="G37" s="54">
        <f>'Отчет_лист 1'!I57</f>
        <v>76146.7</v>
      </c>
    </row>
    <row r="38" spans="1:7" ht="18.75" outlineLevel="1">
      <c r="A38" s="153"/>
      <c r="B38" s="150"/>
      <c r="C38" s="153"/>
      <c r="D38" s="58" t="s">
        <v>89</v>
      </c>
      <c r="E38" s="54">
        <f t="shared" si="2"/>
        <v>58986.6</v>
      </c>
      <c r="F38" s="75" t="s">
        <v>6</v>
      </c>
      <c r="G38" s="74">
        <v>58986.6</v>
      </c>
    </row>
    <row r="39" spans="1:7" ht="18.75" outlineLevel="1">
      <c r="A39" s="154"/>
      <c r="B39" s="150"/>
      <c r="C39" s="154"/>
      <c r="D39" s="58" t="s">
        <v>90</v>
      </c>
      <c r="E39" s="54">
        <f t="shared" si="2"/>
        <v>17160.1</v>
      </c>
      <c r="F39" s="76" t="s">
        <v>6</v>
      </c>
      <c r="G39" s="78">
        <v>17160.1</v>
      </c>
    </row>
    <row r="40" spans="1:7" ht="18.75" outlineLevel="1">
      <c r="A40" s="152" t="s">
        <v>164</v>
      </c>
      <c r="B40" s="150" t="s">
        <v>131</v>
      </c>
      <c r="C40" s="152" t="s">
        <v>180</v>
      </c>
      <c r="D40" s="53" t="s">
        <v>91</v>
      </c>
      <c r="E40" s="54">
        <f t="shared" si="2"/>
        <v>549771.2</v>
      </c>
      <c r="F40" s="75" t="s">
        <v>6</v>
      </c>
      <c r="G40" s="54">
        <f>'Отчет_лист 1'!I60</f>
        <v>549771.2</v>
      </c>
    </row>
    <row r="41" spans="1:7" ht="18.75" outlineLevel="1">
      <c r="A41" s="153"/>
      <c r="B41" s="150"/>
      <c r="C41" s="153"/>
      <c r="D41" s="58" t="s">
        <v>89</v>
      </c>
      <c r="E41" s="54">
        <f t="shared" si="2"/>
        <v>13901.3</v>
      </c>
      <c r="F41" s="75" t="s">
        <v>6</v>
      </c>
      <c r="G41" s="74">
        <v>13901.3</v>
      </c>
    </row>
    <row r="42" spans="1:7" ht="18.75" outlineLevel="1">
      <c r="A42" s="154"/>
      <c r="B42" s="150"/>
      <c r="C42" s="154"/>
      <c r="D42" s="58" t="s">
        <v>95</v>
      </c>
      <c r="E42" s="54">
        <f t="shared" si="2"/>
        <v>535869.9</v>
      </c>
      <c r="F42" s="76" t="s">
        <v>6</v>
      </c>
      <c r="G42" s="78">
        <v>535869.9</v>
      </c>
    </row>
    <row r="43" spans="1:7" ht="18.75">
      <c r="A43" s="164" t="s">
        <v>93</v>
      </c>
      <c r="B43" s="165"/>
      <c r="D43" s="53" t="s">
        <v>91</v>
      </c>
      <c r="E43" s="54">
        <f t="shared" si="0"/>
        <v>5973037.1</v>
      </c>
      <c r="F43" s="54">
        <f>SUM(F44:F48)</f>
        <v>2573216.7</v>
      </c>
      <c r="G43" s="54">
        <f>SUM(G44:G48)</f>
        <v>3399820.4</v>
      </c>
    </row>
    <row r="44" spans="1:7" ht="18.75">
      <c r="A44" s="166"/>
      <c r="B44" s="167"/>
      <c r="C44" s="170" t="s">
        <v>45</v>
      </c>
      <c r="D44" s="55" t="s">
        <v>89</v>
      </c>
      <c r="E44" s="54">
        <f t="shared" si="0"/>
        <v>1791076.5</v>
      </c>
      <c r="F44" s="54">
        <f>F24+F28+F34</f>
        <v>809067.2</v>
      </c>
      <c r="G44" s="54">
        <f>G24+G28+G31+G32+G34+G36+G38</f>
        <v>982009.3</v>
      </c>
    </row>
    <row r="45" spans="1:7" ht="18.75">
      <c r="A45" s="166"/>
      <c r="B45" s="167"/>
      <c r="C45" s="171"/>
      <c r="D45" s="55" t="s">
        <v>90</v>
      </c>
      <c r="E45" s="54">
        <f t="shared" si="0"/>
        <v>3631814.2</v>
      </c>
      <c r="F45" s="54">
        <f>F25+F29+F35</f>
        <v>1764149.5</v>
      </c>
      <c r="G45" s="54">
        <f>G25+G29+G35+G39</f>
        <v>1867664.7</v>
      </c>
    </row>
    <row r="46" spans="1:7" ht="18.75">
      <c r="A46" s="166"/>
      <c r="B46" s="167"/>
      <c r="C46" s="172"/>
      <c r="D46" s="58" t="s">
        <v>95</v>
      </c>
      <c r="E46" s="54">
        <f>G46</f>
        <v>375.2</v>
      </c>
      <c r="F46" s="75" t="s">
        <v>6</v>
      </c>
      <c r="G46" s="54">
        <f>G30</f>
        <v>375.2</v>
      </c>
    </row>
    <row r="47" spans="1:7" ht="18.75">
      <c r="A47" s="166"/>
      <c r="B47" s="167"/>
      <c r="C47" s="152" t="s">
        <v>180</v>
      </c>
      <c r="D47" s="58" t="s">
        <v>89</v>
      </c>
      <c r="E47" s="54">
        <f>G47</f>
        <v>13901.3</v>
      </c>
      <c r="F47" s="75" t="s">
        <v>6</v>
      </c>
      <c r="G47" s="54">
        <f>G41</f>
        <v>13901.3</v>
      </c>
    </row>
    <row r="48" spans="1:7" ht="18.75">
      <c r="A48" s="168"/>
      <c r="B48" s="169"/>
      <c r="C48" s="154"/>
      <c r="D48" s="58" t="s">
        <v>95</v>
      </c>
      <c r="E48" s="54">
        <f>G48</f>
        <v>535869.9</v>
      </c>
      <c r="F48" s="75" t="s">
        <v>6</v>
      </c>
      <c r="G48" s="54">
        <f>G42</f>
        <v>535869.9</v>
      </c>
    </row>
    <row r="49" spans="1:7" ht="56.25" customHeight="1">
      <c r="A49" s="146" t="s">
        <v>144</v>
      </c>
      <c r="B49" s="147"/>
      <c r="C49" s="147"/>
      <c r="D49" s="148"/>
      <c r="E49" s="73">
        <f t="shared" si="0"/>
        <v>399624.80000000005</v>
      </c>
      <c r="F49" s="73">
        <f>F50+F53+F56</f>
        <v>116057.6</v>
      </c>
      <c r="G49" s="73">
        <f>'Отчет_лист 1'!I61</f>
        <v>283567.2</v>
      </c>
    </row>
    <row r="50" spans="1:7" ht="18.75" outlineLevel="1">
      <c r="A50" s="149" t="s">
        <v>181</v>
      </c>
      <c r="B50" s="150" t="s">
        <v>94</v>
      </c>
      <c r="C50" s="149" t="s">
        <v>186</v>
      </c>
      <c r="D50" s="53" t="s">
        <v>91</v>
      </c>
      <c r="E50" s="54">
        <f t="shared" si="0"/>
        <v>90270.7</v>
      </c>
      <c r="F50" s="54">
        <v>25490.3</v>
      </c>
      <c r="G50" s="54">
        <f>'Отчет_лист 1'!I62</f>
        <v>64780.4</v>
      </c>
    </row>
    <row r="51" spans="1:7" ht="18.75" outlineLevel="1">
      <c r="A51" s="149"/>
      <c r="B51" s="150"/>
      <c r="C51" s="149"/>
      <c r="D51" s="55" t="s">
        <v>89</v>
      </c>
      <c r="E51" s="54">
        <f t="shared" si="0"/>
        <v>56297.5</v>
      </c>
      <c r="F51" s="54">
        <v>25490.3</v>
      </c>
      <c r="G51" s="74">
        <v>30807.2</v>
      </c>
    </row>
    <row r="52" spans="1:7" ht="18.75" outlineLevel="1">
      <c r="A52" s="149"/>
      <c r="B52" s="150"/>
      <c r="C52" s="149"/>
      <c r="D52" s="55" t="s">
        <v>90</v>
      </c>
      <c r="E52" s="54">
        <f t="shared" si="0"/>
        <v>33973.2</v>
      </c>
      <c r="F52" s="54">
        <v>0</v>
      </c>
      <c r="G52" s="74">
        <v>33973.2</v>
      </c>
    </row>
    <row r="53" spans="1:7" ht="56.25" outlineLevel="1">
      <c r="A53" s="56" t="s">
        <v>182</v>
      </c>
      <c r="B53" s="57" t="s">
        <v>183</v>
      </c>
      <c r="C53" s="56" t="s">
        <v>169</v>
      </c>
      <c r="D53" s="55" t="s">
        <v>89</v>
      </c>
      <c r="E53" s="54">
        <f t="shared" si="0"/>
        <v>9305.3</v>
      </c>
      <c r="F53" s="54">
        <v>5305.3</v>
      </c>
      <c r="G53" s="59">
        <f>'Отчет_лист 1'!I70</f>
        <v>4000</v>
      </c>
    </row>
    <row r="54" spans="1:7" ht="37.5" outlineLevel="1">
      <c r="A54" s="56" t="s">
        <v>184</v>
      </c>
      <c r="B54" s="57" t="s">
        <v>185</v>
      </c>
      <c r="C54" s="56" t="s">
        <v>169</v>
      </c>
      <c r="D54" s="58" t="s">
        <v>89</v>
      </c>
      <c r="E54" s="54">
        <f>G54</f>
        <v>98</v>
      </c>
      <c r="F54" s="75" t="s">
        <v>6</v>
      </c>
      <c r="G54" s="59">
        <f>'Отчет_лист 1'!I71</f>
        <v>98</v>
      </c>
    </row>
    <row r="55" spans="1:7" ht="37.5" outlineLevel="1">
      <c r="A55" s="56" t="s">
        <v>187</v>
      </c>
      <c r="B55" s="57" t="s">
        <v>188</v>
      </c>
      <c r="C55" s="56" t="s">
        <v>169</v>
      </c>
      <c r="D55" s="58" t="s">
        <v>89</v>
      </c>
      <c r="E55" s="54">
        <f>G55</f>
        <v>924.4</v>
      </c>
      <c r="F55" s="75" t="s">
        <v>6</v>
      </c>
      <c r="G55" s="59">
        <f>'Отчет_лист 1'!I72</f>
        <v>924.4</v>
      </c>
    </row>
    <row r="56" spans="1:7" ht="18.75" customHeight="1" outlineLevel="1">
      <c r="A56" s="149" t="s">
        <v>189</v>
      </c>
      <c r="B56" s="150" t="s">
        <v>49</v>
      </c>
      <c r="C56" s="53"/>
      <c r="D56" s="53" t="s">
        <v>91</v>
      </c>
      <c r="E56" s="54">
        <f t="shared" si="0"/>
        <v>299026.4</v>
      </c>
      <c r="F56" s="54">
        <v>85262</v>
      </c>
      <c r="G56" s="54">
        <f>'Отчет_лист 1'!I73</f>
        <v>213764.40000000002</v>
      </c>
    </row>
    <row r="57" spans="1:7" ht="18.75" outlineLevel="1">
      <c r="A57" s="149"/>
      <c r="B57" s="150"/>
      <c r="C57" s="80" t="s">
        <v>193</v>
      </c>
      <c r="D57" s="55" t="s">
        <v>89</v>
      </c>
      <c r="E57" s="54">
        <f t="shared" si="0"/>
        <v>172526.5</v>
      </c>
      <c r="F57" s="54">
        <v>85262</v>
      </c>
      <c r="G57" s="74">
        <v>87264.5</v>
      </c>
    </row>
    <row r="58" spans="1:7" ht="18.75" outlineLevel="1">
      <c r="A58" s="149"/>
      <c r="B58" s="150"/>
      <c r="C58" s="152" t="s">
        <v>194</v>
      </c>
      <c r="D58" s="55" t="s">
        <v>90</v>
      </c>
      <c r="E58" s="54">
        <f t="shared" si="0"/>
        <v>123338.6</v>
      </c>
      <c r="F58" s="54">
        <v>0</v>
      </c>
      <c r="G58" s="77">
        <v>123338.6</v>
      </c>
    </row>
    <row r="59" spans="1:7" ht="18.75" outlineLevel="1">
      <c r="A59" s="149"/>
      <c r="B59" s="150"/>
      <c r="C59" s="154"/>
      <c r="D59" s="60" t="s">
        <v>95</v>
      </c>
      <c r="E59" s="54">
        <f t="shared" si="0"/>
        <v>3161.3</v>
      </c>
      <c r="F59" s="54">
        <v>0</v>
      </c>
      <c r="G59" s="78">
        <v>3161.3</v>
      </c>
    </row>
    <row r="60" spans="1:7" ht="18.75">
      <c r="A60" s="161" t="s">
        <v>96</v>
      </c>
      <c r="B60" s="161"/>
      <c r="C60" s="114" t="s">
        <v>195</v>
      </c>
      <c r="D60" s="53" t="s">
        <v>91</v>
      </c>
      <c r="E60" s="54">
        <f t="shared" si="0"/>
        <v>399624.80000000005</v>
      </c>
      <c r="F60" s="54">
        <f>F50+F53+F56</f>
        <v>116057.6</v>
      </c>
      <c r="G60" s="54">
        <f>G50+G53+G54+G55+G56</f>
        <v>283567.2</v>
      </c>
    </row>
    <row r="61" spans="1:7" ht="18.75">
      <c r="A61" s="161"/>
      <c r="B61" s="161"/>
      <c r="C61" s="115"/>
      <c r="D61" s="55" t="s">
        <v>89</v>
      </c>
      <c r="E61" s="54">
        <f t="shared" si="0"/>
        <v>239151.7</v>
      </c>
      <c r="F61" s="54">
        <f>F51+F53+F57</f>
        <v>116057.6</v>
      </c>
      <c r="G61" s="54">
        <f>G51+G53+G54+G55+G57</f>
        <v>123094.1</v>
      </c>
    </row>
    <row r="62" spans="1:7" ht="18.75">
      <c r="A62" s="161"/>
      <c r="B62" s="161"/>
      <c r="C62" s="115"/>
      <c r="D62" s="55" t="s">
        <v>90</v>
      </c>
      <c r="E62" s="54">
        <f t="shared" si="0"/>
        <v>157311.8</v>
      </c>
      <c r="F62" s="54">
        <f>F52+F58</f>
        <v>0</v>
      </c>
      <c r="G62" s="54">
        <f>G52+G58</f>
        <v>157311.8</v>
      </c>
    </row>
    <row r="63" spans="1:7" ht="18.75">
      <c r="A63" s="161"/>
      <c r="B63" s="161"/>
      <c r="C63" s="116"/>
      <c r="D63" s="60" t="s">
        <v>95</v>
      </c>
      <c r="E63" s="54">
        <f t="shared" si="0"/>
        <v>3161.3</v>
      </c>
      <c r="F63" s="54">
        <f>F59</f>
        <v>0</v>
      </c>
      <c r="G63" s="54">
        <f>G59</f>
        <v>3161.3</v>
      </c>
    </row>
    <row r="64" spans="1:7" ht="37.5" customHeight="1">
      <c r="A64" s="146" t="s">
        <v>192</v>
      </c>
      <c r="B64" s="147"/>
      <c r="C64" s="147"/>
      <c r="D64" s="148"/>
      <c r="E64" s="73">
        <f>G64</f>
        <v>35779.5</v>
      </c>
      <c r="F64" s="79" t="s">
        <v>6</v>
      </c>
      <c r="G64" s="73">
        <f>'Отчет_лист 1'!I79</f>
        <v>35779.5</v>
      </c>
    </row>
    <row r="65" spans="1:7" ht="18.75">
      <c r="A65" s="152" t="s">
        <v>190</v>
      </c>
      <c r="B65" s="155" t="s">
        <v>191</v>
      </c>
      <c r="C65" s="152" t="s">
        <v>194</v>
      </c>
      <c r="D65" s="53" t="s">
        <v>91</v>
      </c>
      <c r="E65" s="54">
        <f>G65</f>
        <v>35779.5</v>
      </c>
      <c r="F65" s="75" t="s">
        <v>6</v>
      </c>
      <c r="G65" s="54">
        <f>'Отчет_лист 1'!I80</f>
        <v>35779.5</v>
      </c>
    </row>
    <row r="66" spans="1:7" ht="18.75">
      <c r="A66" s="153"/>
      <c r="B66" s="156"/>
      <c r="C66" s="153"/>
      <c r="D66" s="58" t="s">
        <v>89</v>
      </c>
      <c r="E66" s="54">
        <f>G66</f>
        <v>28832</v>
      </c>
      <c r="F66" s="75" t="s">
        <v>6</v>
      </c>
      <c r="G66" s="74">
        <v>28832</v>
      </c>
    </row>
    <row r="67" spans="1:7" ht="18.75">
      <c r="A67" s="154"/>
      <c r="B67" s="157"/>
      <c r="C67" s="154"/>
      <c r="D67" s="58" t="s">
        <v>90</v>
      </c>
      <c r="E67" s="54">
        <f>G67</f>
        <v>6947.5</v>
      </c>
      <c r="F67" s="75" t="s">
        <v>6</v>
      </c>
      <c r="G67" s="74">
        <v>6947.5</v>
      </c>
    </row>
    <row r="68" spans="1:7" s="82" customFormat="1" ht="18.75">
      <c r="A68" s="162" t="s">
        <v>97</v>
      </c>
      <c r="B68" s="162"/>
      <c r="C68" s="149"/>
      <c r="D68" s="52" t="s">
        <v>91</v>
      </c>
      <c r="E68" s="73">
        <f t="shared" si="0"/>
        <v>10289936.3</v>
      </c>
      <c r="F68" s="73">
        <f>F5+F22+F49</f>
        <v>4485045.8</v>
      </c>
      <c r="G68" s="73">
        <f>G5+G22+G49+G64</f>
        <v>5804890.500000001</v>
      </c>
    </row>
    <row r="69" spans="1:7" ht="18.75">
      <c r="A69" s="163"/>
      <c r="B69" s="163"/>
      <c r="C69" s="149"/>
      <c r="D69" s="58" t="s">
        <v>89</v>
      </c>
      <c r="E69" s="54">
        <f t="shared" si="0"/>
        <v>4390669.699999999</v>
      </c>
      <c r="F69" s="54">
        <f>F20+F44+F61</f>
        <v>1980016</v>
      </c>
      <c r="G69" s="54">
        <f>G20+G44+G47+G61+G66</f>
        <v>2410653.6999999997</v>
      </c>
    </row>
    <row r="70" spans="1:7" ht="18.75">
      <c r="A70" s="163"/>
      <c r="B70" s="163"/>
      <c r="C70" s="149"/>
      <c r="D70" s="58" t="s">
        <v>90</v>
      </c>
      <c r="E70" s="54">
        <f t="shared" si="0"/>
        <v>5359860.199999999</v>
      </c>
      <c r="F70" s="54">
        <f>F21+F45+F62</f>
        <v>2505029.8</v>
      </c>
      <c r="G70" s="54">
        <f>G21+G45+G62+G67</f>
        <v>2854830.4</v>
      </c>
    </row>
    <row r="71" spans="1:7" ht="18.75">
      <c r="A71" s="163"/>
      <c r="B71" s="163"/>
      <c r="C71" s="149"/>
      <c r="D71" s="60" t="s">
        <v>95</v>
      </c>
      <c r="E71" s="54">
        <f t="shared" si="0"/>
        <v>539406.4</v>
      </c>
      <c r="F71" s="61">
        <f>F63</f>
        <v>0</v>
      </c>
      <c r="G71" s="61">
        <f>G46+G48+G63</f>
        <v>539406.4</v>
      </c>
    </row>
    <row r="72" spans="1:7" ht="18.75">
      <c r="A72" s="163"/>
      <c r="B72" s="163"/>
      <c r="C72" s="149" t="s">
        <v>45</v>
      </c>
      <c r="D72" s="53" t="s">
        <v>91</v>
      </c>
      <c r="E72" s="61">
        <f>SUM(E73:E75)</f>
        <v>9740165.1</v>
      </c>
      <c r="F72" s="61">
        <f>SUM(F73:F75)</f>
        <v>4485045.8</v>
      </c>
      <c r="G72" s="61">
        <f>SUM(G73:G75)</f>
        <v>5255119.3</v>
      </c>
    </row>
    <row r="73" spans="1:7" ht="18.75">
      <c r="A73" s="163"/>
      <c r="B73" s="163"/>
      <c r="C73" s="149"/>
      <c r="D73" s="58" t="s">
        <v>89</v>
      </c>
      <c r="E73" s="54">
        <f>F73+G73</f>
        <v>4376768.4</v>
      </c>
      <c r="F73" s="54">
        <f>F20+F44+F61</f>
        <v>1980016</v>
      </c>
      <c r="G73" s="54">
        <f>G20+G44+G61+G66</f>
        <v>2396752.4</v>
      </c>
    </row>
    <row r="74" spans="1:7" ht="18.75">
      <c r="A74" s="163"/>
      <c r="B74" s="163"/>
      <c r="C74" s="149"/>
      <c r="D74" s="58" t="s">
        <v>90</v>
      </c>
      <c r="E74" s="54">
        <f>F74+G74</f>
        <v>5359860.199999999</v>
      </c>
      <c r="F74" s="54">
        <f>F21+F45+F62</f>
        <v>2505029.8</v>
      </c>
      <c r="G74" s="54">
        <f>G21+G45+G62+G67</f>
        <v>2854830.4</v>
      </c>
    </row>
    <row r="75" spans="1:7" ht="18.75">
      <c r="A75" s="163"/>
      <c r="B75" s="163"/>
      <c r="C75" s="149"/>
      <c r="D75" s="60" t="s">
        <v>95</v>
      </c>
      <c r="E75" s="76">
        <f>G75</f>
        <v>3536.5</v>
      </c>
      <c r="F75" s="61">
        <f>F63</f>
        <v>0</v>
      </c>
      <c r="G75" s="61">
        <f>G46+G63</f>
        <v>3536.5</v>
      </c>
    </row>
    <row r="76" spans="1:7" ht="18.75">
      <c r="A76" s="163"/>
      <c r="B76" s="163"/>
      <c r="C76" s="149" t="s">
        <v>180</v>
      </c>
      <c r="D76" s="81" t="s">
        <v>91</v>
      </c>
      <c r="E76" s="63">
        <f>SUM(E77:E78)</f>
        <v>549771.2000000001</v>
      </c>
      <c r="F76" s="63" t="s">
        <v>6</v>
      </c>
      <c r="G76" s="83">
        <f>SUM(G77:G78)</f>
        <v>549771.2000000001</v>
      </c>
    </row>
    <row r="77" spans="1:7" ht="18.75">
      <c r="A77" s="163"/>
      <c r="B77" s="163"/>
      <c r="C77" s="149"/>
      <c r="D77" s="58" t="s">
        <v>89</v>
      </c>
      <c r="E77" s="76">
        <f>G77</f>
        <v>13901.3</v>
      </c>
      <c r="F77" s="76" t="s">
        <v>6</v>
      </c>
      <c r="G77" s="61">
        <f>G47</f>
        <v>13901.3</v>
      </c>
    </row>
    <row r="78" spans="1:7" ht="18.75">
      <c r="A78" s="163"/>
      <c r="B78" s="163"/>
      <c r="C78" s="149"/>
      <c r="D78" s="58" t="s">
        <v>95</v>
      </c>
      <c r="E78" s="76">
        <f>G78</f>
        <v>535869.9</v>
      </c>
      <c r="F78" s="76" t="s">
        <v>6</v>
      </c>
      <c r="G78" s="61">
        <f>G48</f>
        <v>535869.9</v>
      </c>
    </row>
  </sheetData>
  <sheetProtection/>
  <mergeCells count="54">
    <mergeCell ref="C72:C75"/>
    <mergeCell ref="C76:C78"/>
    <mergeCell ref="A68:B78"/>
    <mergeCell ref="A40:A42"/>
    <mergeCell ref="B40:B42"/>
    <mergeCell ref="C40:C42"/>
    <mergeCell ref="A43:B48"/>
    <mergeCell ref="C47:C48"/>
    <mergeCell ref="C44:C46"/>
    <mergeCell ref="A60:B63"/>
    <mergeCell ref="C60:C63"/>
    <mergeCell ref="C68:C71"/>
    <mergeCell ref="A56:A59"/>
    <mergeCell ref="B56:B59"/>
    <mergeCell ref="A64:D64"/>
    <mergeCell ref="C58:C59"/>
    <mergeCell ref="A22:D22"/>
    <mergeCell ref="A23:A26"/>
    <mergeCell ref="B23:B26"/>
    <mergeCell ref="C23:C26"/>
    <mergeCell ref="A5:D5"/>
    <mergeCell ref="A13:A15"/>
    <mergeCell ref="B13:B15"/>
    <mergeCell ref="C13:C15"/>
    <mergeCell ref="A16:A18"/>
    <mergeCell ref="B16:B18"/>
    <mergeCell ref="C16:C18"/>
    <mergeCell ref="B6:B8"/>
    <mergeCell ref="C6:C8"/>
    <mergeCell ref="A6:A8"/>
    <mergeCell ref="A19:B21"/>
    <mergeCell ref="C19:C21"/>
    <mergeCell ref="A65:A67"/>
    <mergeCell ref="B65:B67"/>
    <mergeCell ref="C65:C67"/>
    <mergeCell ref="A50:A52"/>
    <mergeCell ref="B50:B52"/>
    <mergeCell ref="C50:C52"/>
    <mergeCell ref="A49:D49"/>
    <mergeCell ref="A27:A29"/>
    <mergeCell ref="B27:B29"/>
    <mergeCell ref="C27:C29"/>
    <mergeCell ref="B33:B35"/>
    <mergeCell ref="C33:C35"/>
    <mergeCell ref="A33:A35"/>
    <mergeCell ref="A37:A39"/>
    <mergeCell ref="B37:B39"/>
    <mergeCell ref="C37:C39"/>
    <mergeCell ref="A1:G1"/>
    <mergeCell ref="A3:A4"/>
    <mergeCell ref="B3:B4"/>
    <mergeCell ref="E3:G3"/>
    <mergeCell ref="C3:C4"/>
    <mergeCell ref="D3:D4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</dc:creator>
  <cp:keywords/>
  <dc:description/>
  <cp:lastModifiedBy>Татьяна Карзанова</cp:lastModifiedBy>
  <cp:lastPrinted>2017-02-22T11:35:43Z</cp:lastPrinted>
  <dcterms:created xsi:type="dcterms:W3CDTF">2013-01-20T07:12:03Z</dcterms:created>
  <dcterms:modified xsi:type="dcterms:W3CDTF">2017-03-29T10:09:10Z</dcterms:modified>
  <cp:category/>
  <cp:version/>
  <cp:contentType/>
  <cp:contentStatus/>
</cp:coreProperties>
</file>